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refighters Tax Premium\FY end 2019\"/>
    </mc:Choice>
  </mc:AlternateContent>
  <xr:revisionPtr revIDLastSave="0" documentId="13_ncr:1_{CDFC5652-76DB-4EBB-B57C-3E91B7F26BE2}" xr6:coauthVersionLast="41" xr6:coauthVersionMax="41" xr10:uidLastSave="{00000000-0000-0000-0000-000000000000}"/>
  <bookViews>
    <workbookView xWindow="825" yWindow="-120" windowWidth="28095" windowHeight="16440" xr2:uid="{00000000-000D-0000-FFFF-FFFF00000000}"/>
  </bookViews>
  <sheets>
    <sheet name="AZ VFFRPPSF" sheetId="2" r:id="rId1"/>
  </sheets>
  <definedNames>
    <definedName name="_xlnm.Print_Area" localSheetId="0">'AZ VFFRPPSF'!$A$2:$K$201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8" i="2" l="1"/>
  <c r="I134" i="2"/>
  <c r="I78" i="2"/>
  <c r="I83" i="2"/>
  <c r="I80" i="2"/>
  <c r="I10" i="2" l="1"/>
  <c r="J49" i="2"/>
  <c r="K49" i="2"/>
  <c r="I165" i="2"/>
  <c r="H165" i="2" l="1"/>
  <c r="I49" i="2"/>
  <c r="H49" i="2"/>
  <c r="H23" i="2"/>
  <c r="H19" i="2"/>
  <c r="H20" i="2"/>
  <c r="K168" i="2" l="1"/>
  <c r="K64" i="2" l="1"/>
  <c r="K163" i="2"/>
  <c r="K96" i="2" l="1"/>
  <c r="K165" i="2"/>
  <c r="J165" i="2" l="1"/>
  <c r="K172" i="2" l="1"/>
  <c r="K144" i="2"/>
  <c r="G159" i="2" l="1"/>
  <c r="K190" i="2"/>
  <c r="K189" i="2"/>
  <c r="K89" i="2" l="1"/>
  <c r="K132" i="2"/>
  <c r="J155" i="2"/>
  <c r="J113" i="2"/>
  <c r="J11" i="2"/>
  <c r="J18" i="2"/>
  <c r="K153" i="2" l="1"/>
  <c r="K138" i="2"/>
  <c r="K146" i="2"/>
  <c r="K150" i="2"/>
  <c r="G151" i="2"/>
  <c r="G135" i="2"/>
  <c r="K122" i="2"/>
  <c r="K117" i="2"/>
  <c r="G92" i="2"/>
  <c r="K85" i="2"/>
  <c r="K82" i="2"/>
  <c r="J59" i="2"/>
  <c r="J58" i="2"/>
  <c r="G55" i="2"/>
  <c r="J54" i="2"/>
  <c r="J52" i="2"/>
  <c r="K34" i="2"/>
  <c r="G190" i="2"/>
  <c r="G189" i="2"/>
  <c r="I6" i="2" l="1"/>
  <c r="K24" i="2"/>
  <c r="K21" i="2"/>
  <c r="H64" i="2" l="1"/>
  <c r="I64" i="2" s="1"/>
  <c r="J64" i="2" s="1"/>
  <c r="H168" i="2"/>
  <c r="I168" i="2" s="1"/>
  <c r="J168" i="2" s="1"/>
  <c r="H11" i="2"/>
  <c r="I11" i="2" s="1"/>
  <c r="H18" i="2"/>
  <c r="I18" i="2" s="1"/>
  <c r="K18" i="2" s="1"/>
  <c r="H163" i="2"/>
  <c r="I163" i="2" s="1"/>
  <c r="J163" i="2" s="1"/>
  <c r="H155" i="2"/>
  <c r="I155" i="2" s="1"/>
  <c r="K155" i="2" s="1"/>
  <c r="H96" i="2"/>
  <c r="I96" i="2" s="1"/>
  <c r="J96" i="2" s="1"/>
  <c r="H28" i="2"/>
  <c r="H172" i="2"/>
  <c r="I172" i="2" s="1"/>
  <c r="J172" i="2" s="1"/>
  <c r="H144" i="2"/>
  <c r="I144" i="2" s="1"/>
  <c r="J144" i="2" s="1"/>
  <c r="K11" i="2"/>
  <c r="H113" i="2"/>
  <c r="I113" i="2" s="1"/>
  <c r="K113" i="2" s="1"/>
  <c r="H89" i="2"/>
  <c r="I89" i="2" s="1"/>
  <c r="J89" i="2" s="1"/>
  <c r="H132" i="2"/>
  <c r="I132" i="2" s="1"/>
  <c r="J132" i="2" s="1"/>
  <c r="H77" i="2"/>
  <c r="I77" i="2" s="1"/>
  <c r="H67" i="2"/>
  <c r="I67" i="2" s="1"/>
  <c r="H31" i="2"/>
  <c r="H44" i="2"/>
  <c r="I44" i="2" s="1"/>
  <c r="H37" i="2"/>
  <c r="H52" i="2"/>
  <c r="I52" i="2" s="1"/>
  <c r="K52" i="2" s="1"/>
  <c r="H45" i="2"/>
  <c r="I45" i="2" s="1"/>
  <c r="H34" i="2"/>
  <c r="I34" i="2" s="1"/>
  <c r="J34" i="2" s="1"/>
  <c r="H57" i="2"/>
  <c r="I57" i="2" s="1"/>
  <c r="J57" i="2" s="1"/>
  <c r="H47" i="2"/>
  <c r="I47" i="2" s="1"/>
  <c r="H33" i="2"/>
  <c r="H46" i="2"/>
  <c r="I46" i="2" s="1"/>
  <c r="H48" i="2"/>
  <c r="I48" i="2" s="1"/>
  <c r="H35" i="2"/>
  <c r="H58" i="2"/>
  <c r="I58" i="2" s="1"/>
  <c r="K58" i="2" s="1"/>
  <c r="H53" i="2"/>
  <c r="I53" i="2" s="1"/>
  <c r="H40" i="2"/>
  <c r="I40" i="2" s="1"/>
  <c r="H29" i="2"/>
  <c r="H133" i="2"/>
  <c r="I133" i="2" s="1"/>
  <c r="H150" i="2"/>
  <c r="H162" i="2"/>
  <c r="I162" i="2" s="1"/>
  <c r="H153" i="2"/>
  <c r="I153" i="2" s="1"/>
  <c r="J153" i="2" s="1"/>
  <c r="H138" i="2"/>
  <c r="I138" i="2" s="1"/>
  <c r="J138" i="2" s="1"/>
  <c r="H146" i="2"/>
  <c r="I146" i="2" s="1"/>
  <c r="J146" i="2" s="1"/>
  <c r="H122" i="2"/>
  <c r="I122" i="2" s="1"/>
  <c r="J122" i="2" s="1"/>
  <c r="H117" i="2"/>
  <c r="I117" i="2" s="1"/>
  <c r="J117" i="2" s="1"/>
  <c r="H36" i="2"/>
  <c r="H42" i="2"/>
  <c r="I42" i="2" s="1"/>
  <c r="H32" i="2"/>
  <c r="H54" i="2"/>
  <c r="I54" i="2" s="1"/>
  <c r="K54" i="2" s="1"/>
  <c r="H43" i="2"/>
  <c r="I43" i="2" s="1"/>
  <c r="H30" i="2"/>
  <c r="H41" i="2"/>
  <c r="I41" i="2" s="1"/>
  <c r="H76" i="2"/>
  <c r="I76" i="2" s="1"/>
  <c r="H70" i="2"/>
  <c r="I70" i="2" s="1"/>
  <c r="H87" i="2"/>
  <c r="I87" i="2" s="1"/>
  <c r="H73" i="2"/>
  <c r="I73" i="2" s="1"/>
  <c r="H85" i="2"/>
  <c r="I85" i="2" s="1"/>
  <c r="J85" i="2" s="1"/>
  <c r="H81" i="2"/>
  <c r="I81" i="2" s="1"/>
  <c r="H79" i="2"/>
  <c r="I79" i="2" s="1"/>
  <c r="H63" i="2"/>
  <c r="I63" i="2" s="1"/>
  <c r="H72" i="2"/>
  <c r="I72" i="2" s="1"/>
  <c r="H88" i="2"/>
  <c r="I88" i="2" s="1"/>
  <c r="H68" i="2"/>
  <c r="H82" i="2"/>
  <c r="I82" i="2" s="1"/>
  <c r="J82" i="2" s="1"/>
  <c r="H83" i="2"/>
  <c r="H75" i="2"/>
  <c r="I75" i="2" s="1"/>
  <c r="H74" i="2"/>
  <c r="I74" i="2" s="1"/>
  <c r="H65" i="2"/>
  <c r="I65" i="2" s="1"/>
  <c r="H69" i="2"/>
  <c r="I69" i="2" s="1"/>
  <c r="H78" i="2"/>
  <c r="H86" i="2"/>
  <c r="I86" i="2" s="1"/>
  <c r="H80" i="2"/>
  <c r="H91" i="2"/>
  <c r="I91" i="2" s="1"/>
  <c r="H59" i="2"/>
  <c r="I59" i="2" s="1"/>
  <c r="H66" i="2"/>
  <c r="I66" i="2" s="1"/>
  <c r="H60" i="2"/>
  <c r="H84" i="2"/>
  <c r="I84" i="2" s="1"/>
  <c r="H90" i="2"/>
  <c r="I90" i="2" s="1"/>
  <c r="J162" i="2" l="1"/>
  <c r="K162" i="2"/>
  <c r="I150" i="2"/>
  <c r="J150" i="2" s="1"/>
  <c r="K77" i="2"/>
  <c r="J77" i="2"/>
  <c r="J133" i="2"/>
  <c r="K133" i="2"/>
  <c r="I60" i="2"/>
  <c r="J60" i="2" s="1"/>
  <c r="H198" i="2"/>
  <c r="H190" i="2" l="1"/>
  <c r="K182" i="2"/>
  <c r="H182" i="2"/>
  <c r="I182" i="2" s="1"/>
  <c r="J182" i="2" s="1"/>
  <c r="H16" i="2" l="1"/>
  <c r="I16" i="2" s="1"/>
  <c r="J16" i="2" s="1"/>
  <c r="H13" i="2"/>
  <c r="I13" i="2" s="1"/>
  <c r="K13" i="2" s="1"/>
  <c r="H22" i="2"/>
  <c r="I22" i="2" s="1"/>
  <c r="J22" i="2" s="1"/>
  <c r="H24" i="2"/>
  <c r="I24" i="2" s="1"/>
  <c r="J24" i="2" s="1"/>
  <c r="H21" i="2"/>
  <c r="I21" i="2" s="1"/>
  <c r="J21" i="2" s="1"/>
  <c r="I23" i="2"/>
  <c r="J23" i="2" s="1"/>
  <c r="H12" i="2"/>
  <c r="I12" i="2" s="1"/>
  <c r="K12" i="2" s="1"/>
  <c r="I19" i="2"/>
  <c r="J19" i="2" s="1"/>
  <c r="I20" i="2"/>
  <c r="J20" i="2" s="1"/>
  <c r="H25" i="2"/>
  <c r="I25" i="2" s="1"/>
  <c r="K25" i="2" s="1"/>
  <c r="H17" i="2"/>
  <c r="I17" i="2" s="1"/>
  <c r="J17" i="2" s="1"/>
  <c r="H10" i="2"/>
  <c r="H189" i="2"/>
  <c r="K183" i="2"/>
  <c r="K181" i="2"/>
  <c r="K177" i="2"/>
  <c r="K175" i="2"/>
  <c r="K174" i="2"/>
  <c r="K173" i="2"/>
  <c r="K171" i="2"/>
  <c r="K169" i="2"/>
  <c r="K158" i="2"/>
  <c r="K157" i="2"/>
  <c r="K156" i="2"/>
  <c r="K149" i="2"/>
  <c r="K148" i="2"/>
  <c r="K147" i="2"/>
  <c r="K142" i="2"/>
  <c r="K140" i="2"/>
  <c r="K139" i="2"/>
  <c r="K134" i="2"/>
  <c r="K131" i="2"/>
  <c r="K130" i="2"/>
  <c r="K129" i="2"/>
  <c r="K128" i="2"/>
  <c r="K127" i="2"/>
  <c r="K126" i="2"/>
  <c r="K125" i="2"/>
  <c r="K124" i="2"/>
  <c r="K119" i="2"/>
  <c r="K115" i="2"/>
  <c r="K112" i="2"/>
  <c r="K106" i="2"/>
  <c r="K105" i="2"/>
  <c r="K104" i="2"/>
  <c r="K103" i="2"/>
  <c r="K102" i="2"/>
  <c r="K101" i="2"/>
  <c r="K100" i="2"/>
  <c r="K99" i="2"/>
  <c r="K98" i="2"/>
  <c r="K95" i="2"/>
  <c r="K88" i="2"/>
  <c r="K87" i="2"/>
  <c r="K86" i="2"/>
  <c r="K84" i="2"/>
  <c r="K83" i="2"/>
  <c r="K81" i="2"/>
  <c r="K80" i="2"/>
  <c r="K79" i="2"/>
  <c r="K78" i="2"/>
  <c r="K76" i="2"/>
  <c r="K75" i="2"/>
  <c r="K74" i="2"/>
  <c r="K73" i="2"/>
  <c r="K70" i="2"/>
  <c r="K69" i="2"/>
  <c r="K68" i="2"/>
  <c r="K66" i="2"/>
  <c r="K65" i="2"/>
  <c r="K63" i="2"/>
  <c r="K60" i="2"/>
  <c r="K57" i="2"/>
  <c r="K48" i="2"/>
  <c r="K45" i="2"/>
  <c r="K44" i="2"/>
  <c r="K43" i="2"/>
  <c r="K41" i="2"/>
  <c r="K40" i="2"/>
  <c r="K36" i="2"/>
  <c r="K35" i="2"/>
  <c r="K33" i="2"/>
  <c r="K32" i="2"/>
  <c r="K31" i="2"/>
  <c r="K29" i="2"/>
  <c r="K23" i="2"/>
  <c r="K22" i="2"/>
  <c r="K20" i="2"/>
  <c r="K19" i="2"/>
  <c r="K17" i="2"/>
  <c r="K16" i="2"/>
  <c r="J25" i="2"/>
  <c r="J30" i="2"/>
  <c r="J37" i="2"/>
  <c r="J42" i="2"/>
  <c r="J46" i="2"/>
  <c r="J47" i="2"/>
  <c r="J53" i="2"/>
  <c r="J67" i="2"/>
  <c r="J71" i="2"/>
  <c r="J72" i="2"/>
  <c r="J90" i="2"/>
  <c r="J91" i="2"/>
  <c r="J97" i="2"/>
  <c r="J111" i="2"/>
  <c r="J114" i="2"/>
  <c r="J116" i="2"/>
  <c r="J123" i="2"/>
  <c r="J137" i="2"/>
  <c r="J145" i="2"/>
  <c r="J154" i="2"/>
  <c r="J161" i="2"/>
  <c r="J167" i="2"/>
  <c r="J170" i="2"/>
  <c r="J176" i="2"/>
  <c r="J178" i="2"/>
  <c r="J12" i="2"/>
  <c r="J13" i="2"/>
  <c r="J10" i="2"/>
  <c r="H183" i="2"/>
  <c r="I183" i="2" s="1"/>
  <c r="H181" i="2"/>
  <c r="I181" i="2" s="1"/>
  <c r="J181" i="2" s="1"/>
  <c r="H178" i="2"/>
  <c r="H177" i="2"/>
  <c r="I177" i="2" s="1"/>
  <c r="J177" i="2" s="1"/>
  <c r="H176" i="2"/>
  <c r="I176" i="2" s="1"/>
  <c r="K176" i="2" s="1"/>
  <c r="H175" i="2"/>
  <c r="I175" i="2" s="1"/>
  <c r="J175" i="2" s="1"/>
  <c r="H174" i="2"/>
  <c r="I174" i="2" s="1"/>
  <c r="J174" i="2" s="1"/>
  <c r="H173" i="2"/>
  <c r="I173" i="2" s="1"/>
  <c r="J173" i="2" s="1"/>
  <c r="H171" i="2"/>
  <c r="I171" i="2" s="1"/>
  <c r="J171" i="2" s="1"/>
  <c r="H170" i="2"/>
  <c r="I170" i="2" s="1"/>
  <c r="K170" i="2" s="1"/>
  <c r="H169" i="2"/>
  <c r="I169" i="2" s="1"/>
  <c r="J169" i="2" s="1"/>
  <c r="H167" i="2"/>
  <c r="I167" i="2" s="1"/>
  <c r="K167" i="2" s="1"/>
  <c r="H166" i="2"/>
  <c r="I166" i="2" s="1"/>
  <c r="J166" i="2" s="1"/>
  <c r="H164" i="2"/>
  <c r="I164" i="2" s="1"/>
  <c r="J164" i="2" s="1"/>
  <c r="H161" i="2"/>
  <c r="I161" i="2" s="1"/>
  <c r="K161" i="2" s="1"/>
  <c r="H158" i="2"/>
  <c r="I158" i="2" s="1"/>
  <c r="J158" i="2" s="1"/>
  <c r="H157" i="2"/>
  <c r="I157" i="2" s="1"/>
  <c r="J157" i="2" s="1"/>
  <c r="H156" i="2"/>
  <c r="I156" i="2" s="1"/>
  <c r="J156" i="2" s="1"/>
  <c r="H154" i="2"/>
  <c r="I154" i="2" s="1"/>
  <c r="K154" i="2" s="1"/>
  <c r="H149" i="2"/>
  <c r="I149" i="2" s="1"/>
  <c r="J149" i="2" s="1"/>
  <c r="H148" i="2"/>
  <c r="I148" i="2" s="1"/>
  <c r="J148" i="2" s="1"/>
  <c r="H147" i="2"/>
  <c r="I147" i="2" s="1"/>
  <c r="J147" i="2" s="1"/>
  <c r="H145" i="2"/>
  <c r="I145" i="2" s="1"/>
  <c r="K145" i="2" s="1"/>
  <c r="H143" i="2"/>
  <c r="I143" i="2" s="1"/>
  <c r="J143" i="2" s="1"/>
  <c r="H142" i="2"/>
  <c r="I142" i="2" s="1"/>
  <c r="J142" i="2" s="1"/>
  <c r="H141" i="2"/>
  <c r="I141" i="2" s="1"/>
  <c r="K141" i="2" s="1"/>
  <c r="H140" i="2"/>
  <c r="I140" i="2" s="1"/>
  <c r="J140" i="2" s="1"/>
  <c r="H139" i="2"/>
  <c r="I139" i="2" s="1"/>
  <c r="J139" i="2" s="1"/>
  <c r="H137" i="2"/>
  <c r="I137" i="2" s="1"/>
  <c r="K137" i="2" s="1"/>
  <c r="H134" i="2"/>
  <c r="J134" i="2" s="1"/>
  <c r="H131" i="2"/>
  <c r="I131" i="2" s="1"/>
  <c r="J131" i="2" s="1"/>
  <c r="H130" i="2"/>
  <c r="I130" i="2" s="1"/>
  <c r="J130" i="2" s="1"/>
  <c r="H129" i="2"/>
  <c r="I129" i="2" s="1"/>
  <c r="J129" i="2" s="1"/>
  <c r="H128" i="2"/>
  <c r="I128" i="2" s="1"/>
  <c r="J128" i="2" s="1"/>
  <c r="H127" i="2"/>
  <c r="I127" i="2" s="1"/>
  <c r="J127" i="2" s="1"/>
  <c r="H126" i="2"/>
  <c r="I126" i="2" s="1"/>
  <c r="J126" i="2" s="1"/>
  <c r="H125" i="2"/>
  <c r="I125" i="2" s="1"/>
  <c r="J125" i="2" s="1"/>
  <c r="H124" i="2"/>
  <c r="I124" i="2" s="1"/>
  <c r="J124" i="2" s="1"/>
  <c r="H123" i="2"/>
  <c r="I123" i="2" s="1"/>
  <c r="K123" i="2" s="1"/>
  <c r="H119" i="2"/>
  <c r="I119" i="2" s="1"/>
  <c r="J119" i="2" s="1"/>
  <c r="H118" i="2"/>
  <c r="I118" i="2" s="1"/>
  <c r="K118" i="2" s="1"/>
  <c r="H116" i="2"/>
  <c r="I116" i="2" s="1"/>
  <c r="K116" i="2" s="1"/>
  <c r="H115" i="2"/>
  <c r="I115" i="2" s="1"/>
  <c r="J115" i="2" s="1"/>
  <c r="H114" i="2"/>
  <c r="I114" i="2" s="1"/>
  <c r="K114" i="2" s="1"/>
  <c r="H112" i="2"/>
  <c r="I112" i="2" s="1"/>
  <c r="J112" i="2" s="1"/>
  <c r="H111" i="2"/>
  <c r="I111" i="2" s="1"/>
  <c r="K111" i="2" s="1"/>
  <c r="H108" i="2"/>
  <c r="I108" i="2" s="1"/>
  <c r="K108" i="2" s="1"/>
  <c r="H107" i="2"/>
  <c r="I107" i="2" s="1"/>
  <c r="K107" i="2" s="1"/>
  <c r="H106" i="2"/>
  <c r="I106" i="2" s="1"/>
  <c r="J106" i="2" s="1"/>
  <c r="H105" i="2"/>
  <c r="I105" i="2" s="1"/>
  <c r="J105" i="2" s="1"/>
  <c r="H104" i="2"/>
  <c r="I104" i="2" s="1"/>
  <c r="J104" i="2" s="1"/>
  <c r="H103" i="2"/>
  <c r="I103" i="2" s="1"/>
  <c r="J103" i="2" s="1"/>
  <c r="H102" i="2"/>
  <c r="I102" i="2" s="1"/>
  <c r="J102" i="2" s="1"/>
  <c r="H101" i="2"/>
  <c r="I101" i="2" s="1"/>
  <c r="J101" i="2" s="1"/>
  <c r="H100" i="2"/>
  <c r="I100" i="2" s="1"/>
  <c r="J100" i="2" s="1"/>
  <c r="H99" i="2"/>
  <c r="I99" i="2" s="1"/>
  <c r="J99" i="2" s="1"/>
  <c r="H98" i="2"/>
  <c r="I98" i="2" s="1"/>
  <c r="J98" i="2" s="1"/>
  <c r="H97" i="2"/>
  <c r="I97" i="2" s="1"/>
  <c r="K97" i="2" s="1"/>
  <c r="H95" i="2"/>
  <c r="I95" i="2" s="1"/>
  <c r="J95" i="2" s="1"/>
  <c r="K91" i="2"/>
  <c r="K90" i="2"/>
  <c r="J88" i="2"/>
  <c r="J87" i="2"/>
  <c r="J86" i="2"/>
  <c r="J84" i="2"/>
  <c r="J83" i="2"/>
  <c r="J81" i="2"/>
  <c r="J80" i="2"/>
  <c r="J79" i="2"/>
  <c r="J78" i="2"/>
  <c r="J76" i="2"/>
  <c r="J75" i="2"/>
  <c r="J74" i="2"/>
  <c r="J73" i="2"/>
  <c r="K72" i="2"/>
  <c r="H71" i="2"/>
  <c r="J70" i="2"/>
  <c r="J69" i="2"/>
  <c r="J68" i="2"/>
  <c r="K67" i="2"/>
  <c r="J66" i="2"/>
  <c r="J65" i="2"/>
  <c r="J63" i="2"/>
  <c r="K59" i="2"/>
  <c r="K53" i="2"/>
  <c r="J48" i="2"/>
  <c r="K47" i="2"/>
  <c r="K46" i="2"/>
  <c r="J45" i="2"/>
  <c r="J44" i="2"/>
  <c r="J43" i="2"/>
  <c r="K42" i="2"/>
  <c r="J41" i="2"/>
  <c r="J40" i="2"/>
  <c r="I37" i="2"/>
  <c r="K37" i="2" s="1"/>
  <c r="I36" i="2"/>
  <c r="J36" i="2" s="1"/>
  <c r="I35" i="2"/>
  <c r="J35" i="2" s="1"/>
  <c r="I33" i="2"/>
  <c r="J33" i="2" s="1"/>
  <c r="I32" i="2"/>
  <c r="J32" i="2" s="1"/>
  <c r="I31" i="2"/>
  <c r="J31" i="2" s="1"/>
  <c r="I30" i="2"/>
  <c r="K30" i="2" s="1"/>
  <c r="I29" i="2"/>
  <c r="J29" i="2" s="1"/>
  <c r="I28" i="2"/>
  <c r="K28" i="2" s="1"/>
  <c r="K164" i="2" l="1"/>
  <c r="J118" i="2"/>
  <c r="J107" i="2"/>
  <c r="K10" i="2"/>
  <c r="I178" i="2"/>
  <c r="I71" i="2"/>
  <c r="K71" i="2" s="1"/>
  <c r="J28" i="2"/>
  <c r="K143" i="2"/>
  <c r="J108" i="2"/>
  <c r="J141" i="2"/>
  <c r="K166" i="2"/>
  <c r="J183" i="2"/>
  <c r="I186" i="2" l="1"/>
  <c r="K178" i="2"/>
  <c r="K186" i="2" s="1"/>
  <c r="J186" i="2"/>
  <c r="G184" i="2"/>
  <c r="G179" i="2"/>
  <c r="G120" i="2"/>
  <c r="G109" i="2"/>
  <c r="G61" i="2"/>
  <c r="G50" i="2"/>
  <c r="G38" i="2"/>
  <c r="G26" i="2"/>
  <c r="G14" i="2"/>
  <c r="G186" i="2" l="1"/>
  <c r="G192" i="2" s="1"/>
  <c r="G194" i="2" s="1"/>
  <c r="H186" i="2" l="1"/>
  <c r="H192" i="2" s="1"/>
</calcChain>
</file>

<file path=xl/sharedStrings.xml><?xml version="1.0" encoding="utf-8"?>
<sst xmlns="http://schemas.openxmlformats.org/spreadsheetml/2006/main" count="663" uniqueCount="188">
  <si>
    <t>2014 ARIZONA VOLUNTEER FIRE FIGHTERS RELIEF AND PENSION FUND &amp; PUBLIC SAFETY PERSONNEL RETIREMENT SYSTEM</t>
  </si>
  <si>
    <t>VFFRPF</t>
  </si>
  <si>
    <t>PSPRS</t>
  </si>
  <si>
    <t>X</t>
  </si>
  <si>
    <t>Prescott Fire Department</t>
  </si>
  <si>
    <t>Yavapai</t>
  </si>
  <si>
    <t>Alpine Volunteer Fire District</t>
  </si>
  <si>
    <t>Apache</t>
  </si>
  <si>
    <t>Arivaca Fire District</t>
  </si>
  <si>
    <t>Arizona City Fire District</t>
  </si>
  <si>
    <t>Ash Fork Fire District</t>
  </si>
  <si>
    <t>Avondale Fire Department</t>
  </si>
  <si>
    <t>Bisbee Fire Department</t>
  </si>
  <si>
    <t>Blue Ridge Fire District</t>
  </si>
  <si>
    <t>Buckeye Fire Department</t>
  </si>
  <si>
    <t>Buckskin Fire District</t>
  </si>
  <si>
    <t>Bullhead City Fire District</t>
  </si>
  <si>
    <t>Casa Grande Fire Department</t>
  </si>
  <si>
    <t>Central Yavapai Fire District</t>
  </si>
  <si>
    <t>Christopher Creek/Kohl's Fire District</t>
  </si>
  <si>
    <t>Clay Springs-Pinedale Fire District</t>
  </si>
  <si>
    <t>Colorado City Fire District</t>
  </si>
  <si>
    <t>Corona de Tucson Fire District</t>
  </si>
  <si>
    <t>Cottonwood Fire Department</t>
  </si>
  <si>
    <t>Crown King Fire District</t>
  </si>
  <si>
    <t>Daisy Mountain Fire District</t>
  </si>
  <si>
    <t>Desert Hills Fire District</t>
  </si>
  <si>
    <t>Douglas Fire Department</t>
  </si>
  <si>
    <t>Drexel Heights Fire District</t>
  </si>
  <si>
    <t>Dudleyville Fire District</t>
  </si>
  <si>
    <t>Eagar Volunteer Fire Department</t>
  </si>
  <si>
    <t>El Mirage Fire Department</t>
  </si>
  <si>
    <t>Eloy Fire District</t>
  </si>
  <si>
    <t>Flagstaff Fire Department</t>
  </si>
  <si>
    <t>Florence Fire Department</t>
  </si>
  <si>
    <t>Fort Mohave Mesa Fire District</t>
  </si>
  <si>
    <t>Fry Fire District</t>
  </si>
  <si>
    <t>Gila Bend Volunteer Fire Department (Town)</t>
  </si>
  <si>
    <t>Gilbert Fire Department</t>
  </si>
  <si>
    <t>Glendale Fire Department</t>
  </si>
  <si>
    <t>Golden Shores Fire District</t>
  </si>
  <si>
    <t>Golden Valley Fire District</t>
  </si>
  <si>
    <t>Golder Ranch Fire District</t>
  </si>
  <si>
    <t>Goodyear Fire Department</t>
  </si>
  <si>
    <t>Green Valley Fire District</t>
  </si>
  <si>
    <t>Guadalupe Fire Department</t>
  </si>
  <si>
    <t>Heber-Overgaard Fire District</t>
  </si>
  <si>
    <t>Hellsgate Fire District</t>
  </si>
  <si>
    <t>Highlands Fire District</t>
  </si>
  <si>
    <t>Jerome Volunteer Fire Department</t>
  </si>
  <si>
    <t>Joseph City Fire District</t>
  </si>
  <si>
    <t>Kearny Volunteer Fire Department</t>
  </si>
  <si>
    <t>Kingman Fire Department</t>
  </si>
  <si>
    <t>Lake Havasu City Fire Department</t>
  </si>
  <si>
    <t>Lake Mohave Ranchos Fire District</t>
  </si>
  <si>
    <t>Mayer Fire District</t>
  </si>
  <si>
    <t>Mesa Fire Department</t>
  </si>
  <si>
    <t>Mohave Valley Fire District</t>
  </si>
  <si>
    <t>Mount Lemmon Fire District</t>
  </si>
  <si>
    <t>Nogales Suburban Fire District</t>
  </si>
  <si>
    <t>Northern Arizona Consolidated District #1</t>
  </si>
  <si>
    <t>Northwest Fire District</t>
  </si>
  <si>
    <t>Oracle Volunteer Fire District</t>
  </si>
  <si>
    <t>Page Fire Department</t>
  </si>
  <si>
    <t>Parker Fire Department</t>
  </si>
  <si>
    <t>Payson Fire Department</t>
  </si>
  <si>
    <t>Phoenix Fire Department</t>
  </si>
  <si>
    <t>Pine Lake Fire District</t>
  </si>
  <si>
    <t>Pinetop Fire District</t>
  </si>
  <si>
    <t>Pinewood Fire District</t>
  </si>
  <si>
    <t>Pleasant Valley Fire District</t>
  </si>
  <si>
    <t>Quartzsite Fire District</t>
  </si>
  <si>
    <t>Queen Creek Fire Department</t>
  </si>
  <si>
    <t>Queen Valley Fire District</t>
  </si>
  <si>
    <t>Rincon Valley Fire District</t>
  </si>
  <si>
    <t>Rio Rico Fire District</t>
  </si>
  <si>
    <t>Safford Fire Department</t>
  </si>
  <si>
    <t>San Luis Fire Department</t>
  </si>
  <si>
    <t>Scottsdale Fire Department</t>
  </si>
  <si>
    <t>Sedona Fire Department</t>
  </si>
  <si>
    <t>Sierra Vista Fire Department</t>
  </si>
  <si>
    <t>Sonoita Fire District (Sonoita-Elgin Emerg. Serv.)</t>
  </si>
  <si>
    <t>Sun City Fire District</t>
  </si>
  <si>
    <t>Sunsites Pearce Fire District</t>
  </si>
  <si>
    <t>Surprise Fire Department</t>
  </si>
  <si>
    <t>Tempe Fire Department</t>
  </si>
  <si>
    <t>Tolleson Fire Department</t>
  </si>
  <si>
    <t>Tonto Basin Fire District</t>
  </si>
  <si>
    <t>Tri-City Fire District</t>
  </si>
  <si>
    <t>Tubac Fire District</t>
  </si>
  <si>
    <t>Tucson Fire Department</t>
  </si>
  <si>
    <t>Verde Valley Fire District</t>
  </si>
  <si>
    <t>White Mountain Lakes Fire District</t>
  </si>
  <si>
    <t>Wickenburg Rural Fire District</t>
  </si>
  <si>
    <t>Williamson Valley Fire District</t>
  </si>
  <si>
    <t>Winslow Fire Department</t>
  </si>
  <si>
    <t>Yarnell Fire District</t>
  </si>
  <si>
    <t>Yuma Fire Department</t>
  </si>
  <si>
    <t>Yuma</t>
  </si>
  <si>
    <t>Maricopa</t>
  </si>
  <si>
    <t>Pima</t>
  </si>
  <si>
    <t>Pinal</t>
  </si>
  <si>
    <t>Mohave</t>
  </si>
  <si>
    <t>Gila</t>
  </si>
  <si>
    <t>Cochise</t>
  </si>
  <si>
    <t>Coconino</t>
  </si>
  <si>
    <t>La Paz</t>
  </si>
  <si>
    <t>Navajo</t>
  </si>
  <si>
    <t>Santa Cruz</t>
  </si>
  <si>
    <t>Graham</t>
  </si>
  <si>
    <t>City or Fire District Per the Office of the State Fire Marshall</t>
  </si>
  <si>
    <t>Real Property Value per Dept of Revenue</t>
  </si>
  <si>
    <t>% Percent</t>
  </si>
  <si>
    <t>Amount of Distribution</t>
  </si>
  <si>
    <t>Direct Warrant</t>
  </si>
  <si>
    <t>END</t>
  </si>
  <si>
    <t>A186</t>
  </si>
  <si>
    <t xml:space="preserve"> </t>
  </si>
  <si>
    <t>FORMULAS</t>
  </si>
  <si>
    <t>H10..I178</t>
  </si>
  <si>
    <t>HERE</t>
  </si>
  <si>
    <t>A129</t>
  </si>
  <si>
    <t>TOTAL TAX PER DEPARTMENT OF INSURANCE:</t>
  </si>
  <si>
    <t>PRINT</t>
  </si>
  <si>
    <t>A1..F188</t>
  </si>
  <si>
    <t>v</t>
  </si>
  <si>
    <t>b</t>
  </si>
  <si>
    <t>p</t>
  </si>
  <si>
    <t>GRAND TOTAL</t>
  </si>
  <si>
    <t>Plus 70% (Carefree)</t>
  </si>
  <si>
    <t>Plus 70% (Fountain Hills)</t>
  </si>
  <si>
    <t>Total Per DOR</t>
  </si>
  <si>
    <t>difference</t>
  </si>
  <si>
    <t>ASSESSED VALUE PER DOR;</t>
  </si>
  <si>
    <t>TOTAL TAX PER DEPT. OF INSURANCE</t>
  </si>
  <si>
    <t>Fountain Hills Fire District (30%)</t>
  </si>
  <si>
    <t>Carefree Fire Department (30%)</t>
  </si>
  <si>
    <t xml:space="preserve">Greer Fire District </t>
  </si>
  <si>
    <t>Palominas Fire Department</t>
  </si>
  <si>
    <t>Whetstone Fire District</t>
  </si>
  <si>
    <t>Ponderosa Fire District</t>
  </si>
  <si>
    <t>Central Jackson Heights Fire District</t>
  </si>
  <si>
    <t>Thatcher Fire Department</t>
  </si>
  <si>
    <t>McMullen Valley Fire District</t>
  </si>
  <si>
    <t>Rio Verde Fire District</t>
  </si>
  <si>
    <t>Superstition Fire and Medical District</t>
  </si>
  <si>
    <t>Yucca Fire Department</t>
  </si>
  <si>
    <t>Timber Mesa Fire and Medical District</t>
  </si>
  <si>
    <t>Tucson Country Club Estates Fire District</t>
  </si>
  <si>
    <t>Avra Valley Fire District</t>
  </si>
  <si>
    <t>Maricopa Fire Department</t>
  </si>
  <si>
    <t>Nogales Fire Department</t>
  </si>
  <si>
    <t>Camp Verde Fire District</t>
  </si>
  <si>
    <t>Bowie Fire District</t>
  </si>
  <si>
    <t>Buckeye Valley Rural Fire District</t>
  </si>
  <si>
    <t>Chandler Fire, Health &amp; Medical Department</t>
  </si>
  <si>
    <t>Willcox Volunteer Fire Department</t>
  </si>
  <si>
    <t>Concho Volunteer Fire Department</t>
  </si>
  <si>
    <t>Forest Lakes Fire District</t>
  </si>
  <si>
    <t>Globe Volunteer Fire Department</t>
  </si>
  <si>
    <t>Groom Creek Fire District</t>
  </si>
  <si>
    <t>Hayden Volunteer Fire Department</t>
  </si>
  <si>
    <t>Holbrook Volunteer Fire Association</t>
  </si>
  <si>
    <t>Patagonia Volunteer Fire &amp; Rescue</t>
  </si>
  <si>
    <t>Peoria Volunteer Fire Department</t>
  </si>
  <si>
    <t>Pine Strawberry Fire District</t>
  </si>
  <si>
    <t>Sedona Fire District</t>
  </si>
  <si>
    <t>Summit Fire and Medical Dept</t>
  </si>
  <si>
    <t>Three Points Fire District</t>
  </si>
  <si>
    <t>Tonopah Valley Fire District</t>
  </si>
  <si>
    <t>Williams Volunteer Fire Department</t>
  </si>
  <si>
    <t>Harquahala Valley Fire District</t>
  </si>
  <si>
    <t>Carefree 30%</t>
  </si>
  <si>
    <t>Fountain Hills 30%</t>
  </si>
  <si>
    <t>CAREFREE/FOUNTAIN HILLS</t>
  </si>
  <si>
    <t>Coolidge Fire Department</t>
  </si>
  <si>
    <t>Peoria Fire Department</t>
  </si>
  <si>
    <t>Somerton-Cocopah Fire Department</t>
  </si>
  <si>
    <t xml:space="preserve">      ASSESSED VALUE PER DEPT OF REVENUE:</t>
  </si>
  <si>
    <t>Benson Fire Department</t>
  </si>
  <si>
    <t>As of xxx xx, xxxx</t>
  </si>
  <si>
    <r>
      <t xml:space="preserve">FIRE INSURANCE PREMIUM TAX DISTRIBUTION CALENDAR </t>
    </r>
    <r>
      <rPr>
        <b/>
        <sz val="12"/>
        <color rgb="FFC00000"/>
        <rFont val="Arial"/>
        <family val="2"/>
      </rPr>
      <t>2018</t>
    </r>
    <r>
      <rPr>
        <b/>
        <sz val="12"/>
        <color rgb="FF000000"/>
        <rFont val="Arial"/>
        <family val="2"/>
      </rPr>
      <t xml:space="preserve"> (DISTRIBUTED JUNE </t>
    </r>
    <r>
      <rPr>
        <b/>
        <sz val="12"/>
        <color rgb="FFC00000"/>
        <rFont val="Arial"/>
        <family val="2"/>
      </rPr>
      <t>2019)</t>
    </r>
  </si>
  <si>
    <t>Copper Canyon Fire and Medical</t>
  </si>
  <si>
    <t>Water Wheel Fire and Medical</t>
  </si>
  <si>
    <t>Beaver Dam/Littlefield Fire District</t>
  </si>
  <si>
    <t>Taylor/Snowflake Fire Department</t>
  </si>
  <si>
    <t>Central Arizona Fire and Medical</t>
  </si>
  <si>
    <t>Arizona Fire &amp; Medical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</si>
</sst>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mm/dd/yy_)"/>
    <numFmt numFmtId="166" formatCode="0.0000000000%"/>
    <numFmt numFmtId="167" formatCode="0.0000000000000%"/>
    <numFmt numFmtId="168" formatCode="0.00000000000000%"/>
    <numFmt numFmtId="169" formatCode="0.00000000000%"/>
  </numFmts>
  <fonts count="17" x14ac:knownFonts="1">
    <font>
      <sz val="10"/>
      <color rgb="FF000000"/>
      <name val="Times New Roman"/>
      <charset val="204"/>
    </font>
    <font>
      <sz val="11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Times New Roman"/>
      <family val="1"/>
    </font>
    <font>
      <b/>
      <u/>
      <sz val="11"/>
      <name val="Arial"/>
      <family val="2"/>
    </font>
    <font>
      <sz val="10"/>
      <color rgb="FF000000"/>
      <name val="Times New Roman"/>
      <family val="1"/>
    </font>
    <font>
      <sz val="11"/>
      <color rgb="FF006100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C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8D8D8"/>
      </patternFill>
    </fill>
    <fill>
      <patternFill patternType="solid">
        <fgColor rgb="FFFCD5B4"/>
      </patternFill>
    </fill>
    <fill>
      <patternFill patternType="solid">
        <fgColor rgb="FFB8CCE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0" fontId="12" fillId="7" borderId="0" applyNumberFormat="0" applyBorder="0" applyAlignment="0" applyProtection="0"/>
  </cellStyleXfs>
  <cellXfs count="99">
    <xf numFmtId="0" fontId="0" fillId="0" borderId="0" xfId="0" applyFill="1" applyBorder="1" applyAlignment="1">
      <alignment horizontal="left" vertical="top"/>
    </xf>
    <xf numFmtId="3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3" fontId="4" fillId="0" borderId="0" xfId="0" applyNumberFormat="1" applyFont="1" applyFill="1" applyBorder="1" applyAlignment="1">
      <alignment horizontal="left" vertical="top"/>
    </xf>
    <xf numFmtId="4" fontId="5" fillId="0" borderId="0" xfId="0" applyNumberFormat="1" applyFont="1" applyFill="1" applyProtection="1"/>
    <xf numFmtId="4" fontId="5" fillId="0" borderId="0" xfId="0" applyNumberFormat="1" applyFont="1" applyFill="1"/>
    <xf numFmtId="0" fontId="5" fillId="0" borderId="0" xfId="0" applyFont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39" fontId="6" fillId="0" borderId="0" xfId="0" applyNumberFormat="1" applyFont="1" applyFill="1"/>
    <xf numFmtId="0" fontId="6" fillId="0" borderId="0" xfId="0" applyFont="1"/>
    <xf numFmtId="5" fontId="6" fillId="0" borderId="0" xfId="0" applyNumberFormat="1" applyFont="1" applyProtection="1"/>
    <xf numFmtId="7" fontId="6" fillId="0" borderId="0" xfId="0" applyNumberFormat="1" applyFont="1" applyProtection="1"/>
    <xf numFmtId="166" fontId="1" fillId="0" borderId="0" xfId="0" applyNumberFormat="1" applyFont="1" applyFill="1" applyBorder="1" applyAlignment="1">
      <alignment horizontal="left" vertical="top"/>
    </xf>
    <xf numFmtId="166" fontId="6" fillId="0" borderId="0" xfId="0" applyNumberFormat="1" applyFont="1"/>
    <xf numFmtId="166" fontId="5" fillId="0" borderId="0" xfId="0" applyNumberFormat="1" applyFont="1"/>
    <xf numFmtId="166" fontId="1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left" vertical="top"/>
    </xf>
    <xf numFmtId="7" fontId="4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Alignment="1">
      <alignment horizontal="left"/>
    </xf>
    <xf numFmtId="7" fontId="8" fillId="0" borderId="0" xfId="0" applyNumberFormat="1" applyFont="1" applyFill="1"/>
    <xf numFmtId="164" fontId="6" fillId="0" borderId="0" xfId="0" applyNumberFormat="1" applyFont="1" applyFill="1"/>
    <xf numFmtId="10" fontId="1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horizontal="center"/>
    </xf>
    <xf numFmtId="0" fontId="4" fillId="0" borderId="0" xfId="0" applyFont="1"/>
    <xf numFmtId="164" fontId="4" fillId="0" borderId="0" xfId="0" applyNumberFormat="1" applyFont="1"/>
    <xf numFmtId="165" fontId="4" fillId="0" borderId="0" xfId="0" applyNumberFormat="1" applyFont="1" applyProtection="1"/>
    <xf numFmtId="0" fontId="10" fillId="0" borderId="0" xfId="0" applyFont="1"/>
    <xf numFmtId="7" fontId="1" fillId="0" borderId="0" xfId="0" applyNumberFormat="1" applyFont="1" applyFill="1"/>
    <xf numFmtId="164" fontId="1" fillId="0" borderId="0" xfId="0" applyNumberFormat="1" applyFont="1" applyFill="1" applyBorder="1" applyAlignment="1">
      <alignment horizontal="left" vertical="top"/>
    </xf>
    <xf numFmtId="44" fontId="4" fillId="0" borderId="0" xfId="1" applyFont="1" applyFill="1" applyBorder="1" applyAlignment="1">
      <alignment horizontal="left" vertical="top"/>
    </xf>
    <xf numFmtId="44" fontId="1" fillId="0" borderId="0" xfId="1" applyFont="1" applyFill="1" applyBorder="1" applyAlignment="1">
      <alignment horizontal="left" vertical="top"/>
    </xf>
    <xf numFmtId="167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2" fillId="7" borderId="0" xfId="2" applyBorder="1" applyAlignment="1">
      <alignment horizontal="center" vertical="center"/>
    </xf>
    <xf numFmtId="0" fontId="3" fillId="0" borderId="0" xfId="0" quotePrefix="1" applyFont="1" applyFill="1" applyAlignment="1">
      <alignment horizontal="left"/>
    </xf>
    <xf numFmtId="0" fontId="9" fillId="0" borderId="0" xfId="0" applyFont="1" applyFill="1" applyAlignment="1">
      <alignment horizontal="left"/>
    </xf>
    <xf numFmtId="44" fontId="1" fillId="6" borderId="0" xfId="1" applyFont="1" applyFill="1" applyBorder="1" applyAlignment="1">
      <alignment horizontal="left" vertical="top"/>
    </xf>
    <xf numFmtId="44" fontId="10" fillId="0" borderId="0" xfId="1" applyFont="1"/>
    <xf numFmtId="0" fontId="14" fillId="0" borderId="0" xfId="0" applyFont="1" applyFill="1" applyBorder="1" applyAlignment="1">
      <alignment horizontal="left" vertical="top"/>
    </xf>
    <xf numFmtId="44" fontId="13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right" vertical="top"/>
    </xf>
    <xf numFmtId="169" fontId="4" fillId="0" borderId="0" xfId="0" applyNumberFormat="1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center" vertical="center" wrapText="1"/>
    </xf>
    <xf numFmtId="44" fontId="1" fillId="0" borderId="0" xfId="0" applyNumberFormat="1" applyFont="1" applyFill="1" applyBorder="1" applyAlignment="1">
      <alignment horizontal="left" vertical="top"/>
    </xf>
    <xf numFmtId="3" fontId="1" fillId="0" borderId="0" xfId="0" applyNumberFormat="1" applyFont="1" applyFill="1" applyBorder="1" applyAlignment="1">
      <alignment horizontal="center" vertical="top"/>
    </xf>
    <xf numFmtId="0" fontId="6" fillId="8" borderId="0" xfId="0" applyFont="1" applyFill="1" applyAlignment="1">
      <alignment horizontal="center"/>
    </xf>
    <xf numFmtId="0" fontId="4" fillId="9" borderId="0" xfId="0" applyFont="1" applyFill="1" applyBorder="1" applyAlignment="1">
      <alignment horizontal="left" vertical="top"/>
    </xf>
    <xf numFmtId="44" fontId="4" fillId="9" borderId="0" xfId="1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left" vertical="center"/>
    </xf>
    <xf numFmtId="168" fontId="1" fillId="0" borderId="0" xfId="0" applyNumberFormat="1" applyFont="1" applyFill="1" applyBorder="1" applyAlignment="1">
      <alignment horizontal="left" vertical="center"/>
    </xf>
    <xf numFmtId="7" fontId="1" fillId="0" borderId="0" xfId="0" applyNumberFormat="1" applyFont="1" applyFill="1" applyAlignment="1" applyProtection="1">
      <alignment vertical="center"/>
    </xf>
    <xf numFmtId="7" fontId="1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left" vertical="center"/>
    </xf>
    <xf numFmtId="166" fontId="4" fillId="0" borderId="0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left" vertical="center"/>
    </xf>
    <xf numFmtId="164" fontId="1" fillId="0" borderId="0" xfId="0" applyNumberFormat="1" applyFont="1" applyFill="1" applyAlignment="1" applyProtection="1">
      <alignment vertical="center"/>
    </xf>
    <xf numFmtId="4" fontId="4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7" fontId="1" fillId="0" borderId="0" xfId="0" applyNumberFormat="1" applyFont="1"/>
    <xf numFmtId="168" fontId="1" fillId="0" borderId="0" xfId="0" applyNumberFormat="1" applyFont="1" applyAlignment="1">
      <alignment horizontal="left" vertical="top"/>
    </xf>
    <xf numFmtId="3" fontId="1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2" fillId="7" borderId="0" xfId="2" applyAlignment="1">
      <alignment horizontal="center" vertical="center"/>
    </xf>
    <xf numFmtId="0" fontId="2" fillId="4" borderId="0" xfId="0" applyFont="1" applyFill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4" fillId="3" borderId="0" xfId="0" applyFont="1" applyFill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left" vertical="top"/>
    </xf>
    <xf numFmtId="166" fontId="1" fillId="0" borderId="0" xfId="0" applyNumberFormat="1" applyFont="1" applyFill="1" applyBorder="1" applyAlignment="1">
      <alignment horizontal="center" vertical="top"/>
    </xf>
    <xf numFmtId="44" fontId="4" fillId="0" borderId="1" xfId="1" applyFont="1" applyFill="1" applyBorder="1"/>
    <xf numFmtId="44" fontId="4" fillId="0" borderId="0" xfId="0" applyNumberFormat="1" applyFont="1" applyFill="1" applyBorder="1" applyAlignment="1">
      <alignment horizontal="left" vertical="top"/>
    </xf>
    <xf numFmtId="44" fontId="1" fillId="0" borderId="1" xfId="1" applyFont="1" applyFill="1" applyBorder="1" applyAlignment="1">
      <alignment horizontal="left" vertical="top"/>
    </xf>
    <xf numFmtId="44" fontId="1" fillId="0" borderId="2" xfId="1" applyFont="1" applyFill="1" applyBorder="1" applyAlignment="1">
      <alignment horizontal="left" vertical="top"/>
    </xf>
    <xf numFmtId="44" fontId="15" fillId="0" borderId="0" xfId="1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center" vertical="center" wrapText="1"/>
    </xf>
    <xf numFmtId="44" fontId="4" fillId="9" borderId="1" xfId="1" applyFont="1" applyFill="1" applyBorder="1" applyAlignment="1">
      <alignment horizontal="left" vertical="top"/>
    </xf>
    <xf numFmtId="7" fontId="4" fillId="9" borderId="0" xfId="1" applyNumberFormat="1" applyFont="1" applyFill="1" applyBorder="1" applyAlignment="1">
      <alignment horizontal="right" vertical="top"/>
    </xf>
  </cellXfs>
  <cellStyles count="3">
    <cellStyle name="Currency" xfId="1" builtinId="4"/>
    <cellStyle name="Good" xfId="2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J200"/>
  <sheetViews>
    <sheetView tabSelected="1" topLeftCell="A2" zoomScale="90" zoomScaleNormal="90" workbookViewId="0">
      <pane xSplit="11" ySplit="8" topLeftCell="L10" activePane="bottomRight" state="frozen"/>
      <selection activeCell="A2" sqref="A2"/>
      <selection pane="topRight" activeCell="L2" sqref="L2"/>
      <selection pane="bottomLeft" activeCell="A10" sqref="A10"/>
      <selection pane="bottomRight" activeCell="J197" sqref="J197"/>
    </sheetView>
  </sheetViews>
  <sheetFormatPr defaultColWidth="13.1640625" defaultRowHeight="18" customHeight="1" x14ac:dyDescent="0.2"/>
  <cols>
    <col min="1" max="1" width="7.33203125" style="43" customWidth="1"/>
    <col min="2" max="2" width="13" style="43" customWidth="1"/>
    <col min="3" max="3" width="6.33203125" style="40" customWidth="1"/>
    <col min="4" max="4" width="13.1640625" style="2"/>
    <col min="5" max="5" width="42" style="2" customWidth="1"/>
    <col min="6" max="6" width="5.33203125" style="2" customWidth="1"/>
    <col min="7" max="7" width="26.1640625" style="1" bestFit="1" customWidth="1"/>
    <col min="8" max="8" width="28.6640625" style="20" bestFit="1" customWidth="1"/>
    <col min="9" max="9" width="26.1640625" style="2" customWidth="1"/>
    <col min="10" max="10" width="24.5" style="2" customWidth="1"/>
    <col min="11" max="11" width="22.6640625" style="2" customWidth="1"/>
    <col min="12" max="12" width="13.1640625" style="2"/>
    <col min="13" max="13" width="26.1640625" style="2" bestFit="1" customWidth="1"/>
    <col min="14" max="14" width="13.1640625" style="2"/>
    <col min="15" max="15" width="26.1640625" style="2" bestFit="1" customWidth="1"/>
    <col min="16" max="16384" width="13.1640625" style="2"/>
  </cols>
  <sheetData>
    <row r="1" spans="1:88" ht="18" hidden="1" customHeight="1" x14ac:dyDescent="0.2">
      <c r="A1" s="72" t="s">
        <v>0</v>
      </c>
    </row>
    <row r="2" spans="1:88" s="17" customFormat="1" ht="15.75" x14ac:dyDescent="0.25">
      <c r="A2" s="73"/>
      <c r="B2" s="74"/>
      <c r="C2" s="74"/>
      <c r="D2" s="14"/>
      <c r="E2" s="26" t="s">
        <v>181</v>
      </c>
      <c r="F2" s="14"/>
      <c r="G2" s="14"/>
      <c r="H2" s="14"/>
      <c r="I2" s="30"/>
      <c r="J2" s="30"/>
      <c r="K2" s="30"/>
      <c r="L2" s="14"/>
      <c r="M2" s="11"/>
      <c r="N2" s="15"/>
      <c r="O2" s="16"/>
      <c r="P2" s="16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 t="s">
        <v>115</v>
      </c>
      <c r="AF2" s="15" t="s">
        <v>116</v>
      </c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</row>
    <row r="3" spans="1:88" s="17" customFormat="1" ht="15.75" x14ac:dyDescent="0.25">
      <c r="A3" s="74"/>
      <c r="B3" s="74"/>
      <c r="C3" s="41"/>
      <c r="D3" s="15" t="s">
        <v>117</v>
      </c>
      <c r="G3" s="56" t="s">
        <v>180</v>
      </c>
      <c r="H3" s="21"/>
      <c r="I3" s="31"/>
      <c r="J3" s="31"/>
      <c r="K3" s="32"/>
      <c r="L3" s="28"/>
      <c r="M3" s="11"/>
      <c r="N3" s="15"/>
      <c r="O3" s="16"/>
      <c r="P3" s="16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</row>
    <row r="4" spans="1:88" s="17" customFormat="1" ht="15.75" x14ac:dyDescent="0.25">
      <c r="A4" s="74"/>
      <c r="B4" s="74"/>
      <c r="C4" s="41"/>
      <c r="D4" s="15"/>
      <c r="E4" s="17" t="s">
        <v>117</v>
      </c>
      <c r="F4" s="17" t="s">
        <v>117</v>
      </c>
      <c r="H4" s="22" t="s">
        <v>117</v>
      </c>
      <c r="I4" s="33" t="s">
        <v>117</v>
      </c>
      <c r="J4" s="33"/>
      <c r="K4" s="32"/>
      <c r="L4" s="28"/>
      <c r="M4" s="12"/>
      <c r="N4" s="15"/>
      <c r="O4" s="16"/>
      <c r="P4" s="16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 t="s">
        <v>118</v>
      </c>
      <c r="AF4" s="15" t="s">
        <v>119</v>
      </c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</row>
    <row r="5" spans="1:88" s="17" customFormat="1" ht="15.75" x14ac:dyDescent="0.25">
      <c r="A5" s="74"/>
      <c r="B5" s="74"/>
      <c r="C5" s="41"/>
      <c r="D5" s="15"/>
      <c r="F5" s="13" t="s">
        <v>117</v>
      </c>
      <c r="H5" s="22"/>
      <c r="I5" s="33"/>
      <c r="J5" s="33"/>
      <c r="K5" s="32"/>
      <c r="L5" s="28"/>
      <c r="M5" s="12"/>
      <c r="N5" s="15"/>
      <c r="O5" s="16"/>
      <c r="P5" s="16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</row>
    <row r="6" spans="1:88" s="17" customFormat="1" ht="16.5" thickBot="1" x14ac:dyDescent="0.3">
      <c r="A6" s="74"/>
      <c r="B6" s="74"/>
      <c r="C6" s="41"/>
      <c r="D6" s="15" t="s">
        <v>178</v>
      </c>
      <c r="F6" s="18"/>
      <c r="G6" s="13" t="s">
        <v>117</v>
      </c>
      <c r="H6" s="22" t="s">
        <v>117</v>
      </c>
      <c r="I6" s="48">
        <f>(H196-G189-G190)</f>
        <v>620670735566.5</v>
      </c>
      <c r="J6" s="34"/>
      <c r="K6" s="32"/>
      <c r="L6" s="45"/>
      <c r="M6" s="12"/>
      <c r="N6" s="15"/>
      <c r="O6" s="16"/>
      <c r="P6" s="16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 t="s">
        <v>120</v>
      </c>
      <c r="AF6" s="15" t="s">
        <v>121</v>
      </c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</row>
    <row r="7" spans="1:88" s="17" customFormat="1" ht="16.5" thickBot="1" x14ac:dyDescent="0.3">
      <c r="A7" s="74"/>
      <c r="B7" s="74"/>
      <c r="C7" s="41"/>
      <c r="D7" s="15" t="s">
        <v>122</v>
      </c>
      <c r="F7" s="19"/>
      <c r="H7" s="21" t="s">
        <v>117</v>
      </c>
      <c r="I7" s="91">
        <v>18195408.890000001</v>
      </c>
      <c r="J7" s="30"/>
      <c r="K7" s="32"/>
      <c r="L7" s="46"/>
      <c r="M7" s="12"/>
      <c r="N7" s="15"/>
      <c r="O7" s="16"/>
      <c r="P7" s="16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 t="s">
        <v>123</v>
      </c>
      <c r="AF7" s="15" t="s">
        <v>124</v>
      </c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</row>
    <row r="8" spans="1:88" ht="18" customHeight="1" x14ac:dyDescent="0.25">
      <c r="A8" s="75"/>
      <c r="B8" s="75"/>
      <c r="E8" s="5"/>
      <c r="L8" s="46"/>
    </row>
    <row r="9" spans="1:88" ht="43.5" customHeight="1" x14ac:dyDescent="0.2">
      <c r="A9" s="76" t="s">
        <v>1</v>
      </c>
      <c r="B9" s="53" t="s">
        <v>2</v>
      </c>
      <c r="C9" s="42"/>
      <c r="E9" s="3" t="s">
        <v>110</v>
      </c>
      <c r="G9" s="6" t="s">
        <v>111</v>
      </c>
      <c r="H9" s="23" t="s">
        <v>112</v>
      </c>
      <c r="I9" s="7" t="s">
        <v>113</v>
      </c>
      <c r="J9" s="7" t="s">
        <v>2</v>
      </c>
      <c r="K9" s="7" t="s">
        <v>114</v>
      </c>
    </row>
    <row r="10" spans="1:88" ht="18" customHeight="1" x14ac:dyDescent="0.2">
      <c r="A10" s="76" t="s">
        <v>3</v>
      </c>
      <c r="B10" s="77"/>
      <c r="C10" s="44" t="s">
        <v>125</v>
      </c>
      <c r="D10" s="59" t="s">
        <v>7</v>
      </c>
      <c r="E10" s="60" t="s">
        <v>6</v>
      </c>
      <c r="F10" s="59"/>
      <c r="G10" s="61">
        <v>164574973</v>
      </c>
      <c r="H10" s="62">
        <f>G10/I6</f>
        <v>2.6515665000668791E-4</v>
      </c>
      <c r="I10" s="63">
        <f>ROUND(($I$7*H10),2)</f>
        <v>4824.63</v>
      </c>
      <c r="J10" s="64">
        <f>IF(C10="v",0,I10)</f>
        <v>0</v>
      </c>
      <c r="K10" s="64">
        <f>IF(C10="v",I10,0)</f>
        <v>4824.63</v>
      </c>
    </row>
    <row r="11" spans="1:88" ht="18" customHeight="1" x14ac:dyDescent="0.2">
      <c r="A11" s="76" t="s">
        <v>3</v>
      </c>
      <c r="B11" s="77"/>
      <c r="C11" s="44" t="s">
        <v>125</v>
      </c>
      <c r="D11" s="59" t="s">
        <v>7</v>
      </c>
      <c r="E11" s="60" t="s">
        <v>157</v>
      </c>
      <c r="F11" s="59"/>
      <c r="G11" s="61">
        <v>30937262</v>
      </c>
      <c r="H11" s="62">
        <f>G11/I6</f>
        <v>4.9844885906797058E-5</v>
      </c>
      <c r="I11" s="63">
        <f>ROUND(($I$7*H11),2)</f>
        <v>906.95</v>
      </c>
      <c r="J11" s="64">
        <f>IF(C11="v",0,I11)</f>
        <v>0</v>
      </c>
      <c r="K11" s="64">
        <f>IF(C11="v",I11,0)</f>
        <v>906.95</v>
      </c>
    </row>
    <row r="12" spans="1:88" ht="18" customHeight="1" x14ac:dyDescent="0.2">
      <c r="A12" s="76" t="s">
        <v>3</v>
      </c>
      <c r="B12" s="77"/>
      <c r="C12" s="44" t="s">
        <v>125</v>
      </c>
      <c r="D12" s="59" t="s">
        <v>7</v>
      </c>
      <c r="E12" s="60" t="s">
        <v>30</v>
      </c>
      <c r="F12" s="59"/>
      <c r="G12" s="61">
        <v>232572214</v>
      </c>
      <c r="H12" s="62">
        <f>G12/I6</f>
        <v>3.7471109990021707E-4</v>
      </c>
      <c r="I12" s="63">
        <f t="shared" ref="I12:I13" si="0">ROUND(($I$7*H12),2)</f>
        <v>6818.02</v>
      </c>
      <c r="J12" s="64">
        <f t="shared" ref="J12:J78" si="1">IF(C12="v",0,I12)</f>
        <v>0</v>
      </c>
      <c r="K12" s="64">
        <f t="shared" ref="K12:K13" si="2">IF(C12="v",I12,0)</f>
        <v>6818.02</v>
      </c>
    </row>
    <row r="13" spans="1:88" ht="18" customHeight="1" x14ac:dyDescent="0.2">
      <c r="A13" s="76" t="s">
        <v>3</v>
      </c>
      <c r="B13" s="77"/>
      <c r="C13" s="44" t="s">
        <v>125</v>
      </c>
      <c r="D13" s="59" t="s">
        <v>7</v>
      </c>
      <c r="E13" s="60" t="s">
        <v>137</v>
      </c>
      <c r="F13" s="59"/>
      <c r="G13" s="61">
        <v>199721536</v>
      </c>
      <c r="H13" s="62">
        <f>G13/I6</f>
        <v>3.2178339424640296E-4</v>
      </c>
      <c r="I13" s="63">
        <f t="shared" si="0"/>
        <v>5854.98</v>
      </c>
      <c r="J13" s="64">
        <f t="shared" si="1"/>
        <v>0</v>
      </c>
      <c r="K13" s="64">
        <f t="shared" si="2"/>
        <v>5854.98</v>
      </c>
    </row>
    <row r="14" spans="1:88" s="9" customFormat="1" ht="18" customHeight="1" x14ac:dyDescent="0.2">
      <c r="A14" s="76"/>
      <c r="B14" s="77"/>
      <c r="C14" s="40"/>
      <c r="E14" s="8"/>
      <c r="G14" s="10">
        <f>SUM(G10:G13)</f>
        <v>627805985</v>
      </c>
      <c r="H14" s="24"/>
      <c r="I14" s="25"/>
      <c r="J14" s="35"/>
    </row>
    <row r="15" spans="1:88" ht="18" customHeight="1" x14ac:dyDescent="0.2">
      <c r="A15" s="76"/>
      <c r="B15" s="77"/>
      <c r="E15" s="4"/>
      <c r="J15" s="35"/>
    </row>
    <row r="16" spans="1:88" ht="18" customHeight="1" x14ac:dyDescent="0.2">
      <c r="A16" s="76" t="s">
        <v>3</v>
      </c>
      <c r="B16" s="53" t="s">
        <v>3</v>
      </c>
      <c r="C16" s="44" t="s">
        <v>126</v>
      </c>
      <c r="D16" s="59" t="s">
        <v>104</v>
      </c>
      <c r="E16" s="60" t="s">
        <v>179</v>
      </c>
      <c r="F16" s="59"/>
      <c r="G16" s="61">
        <v>297352542</v>
      </c>
      <c r="H16" s="62">
        <f>G16/I6</f>
        <v>4.7908258753105173E-4</v>
      </c>
      <c r="I16" s="63">
        <f t="shared" ref="I16:I25" si="3">ROUND(($I$7*H16),2)</f>
        <v>8717.1</v>
      </c>
      <c r="J16" s="64">
        <f t="shared" si="1"/>
        <v>8717.1</v>
      </c>
      <c r="K16" s="64">
        <f t="shared" ref="K16:K25" si="4">IF(C16="v",I16,0)</f>
        <v>0</v>
      </c>
    </row>
    <row r="17" spans="1:12" ht="18" customHeight="1" x14ac:dyDescent="0.2">
      <c r="A17" s="78"/>
      <c r="B17" s="53" t="s">
        <v>3</v>
      </c>
      <c r="C17" s="44" t="s">
        <v>127</v>
      </c>
      <c r="D17" s="59" t="s">
        <v>104</v>
      </c>
      <c r="E17" s="60" t="s">
        <v>12</v>
      </c>
      <c r="F17" s="59"/>
      <c r="G17" s="61">
        <v>361035994</v>
      </c>
      <c r="H17" s="62">
        <f>G17/I6</f>
        <v>5.8168683218240414E-4</v>
      </c>
      <c r="I17" s="63">
        <f t="shared" si="3"/>
        <v>10584.03</v>
      </c>
      <c r="J17" s="64">
        <f t="shared" si="1"/>
        <v>10584.03</v>
      </c>
      <c r="K17" s="64">
        <f t="shared" si="4"/>
        <v>0</v>
      </c>
    </row>
    <row r="18" spans="1:12" ht="18" customHeight="1" x14ac:dyDescent="0.2">
      <c r="A18" s="78" t="s">
        <v>3</v>
      </c>
      <c r="B18" s="53"/>
      <c r="C18" s="44" t="s">
        <v>125</v>
      </c>
      <c r="D18" s="59" t="s">
        <v>104</v>
      </c>
      <c r="E18" s="60" t="s">
        <v>153</v>
      </c>
      <c r="F18" s="59"/>
      <c r="G18" s="61">
        <v>18282870</v>
      </c>
      <c r="H18" s="62">
        <f>G18/I6</f>
        <v>2.9456632884927009E-5</v>
      </c>
      <c r="I18" s="63">
        <f t="shared" si="3"/>
        <v>535.98</v>
      </c>
      <c r="J18" s="64">
        <f t="shared" si="1"/>
        <v>0</v>
      </c>
      <c r="K18" s="64">
        <f t="shared" si="4"/>
        <v>535.98</v>
      </c>
    </row>
    <row r="19" spans="1:12" ht="18" customHeight="1" x14ac:dyDescent="0.2">
      <c r="A19" s="78"/>
      <c r="B19" s="53" t="s">
        <v>3</v>
      </c>
      <c r="C19" s="44" t="s">
        <v>127</v>
      </c>
      <c r="D19" s="59" t="s">
        <v>104</v>
      </c>
      <c r="E19" s="60" t="s">
        <v>27</v>
      </c>
      <c r="F19" s="59"/>
      <c r="G19" s="61">
        <v>404137657</v>
      </c>
      <c r="H19" s="62">
        <f>G19/I6</f>
        <v>6.5113051710281552E-4</v>
      </c>
      <c r="I19" s="63">
        <f t="shared" si="3"/>
        <v>11847.59</v>
      </c>
      <c r="J19" s="64">
        <f t="shared" si="1"/>
        <v>11847.59</v>
      </c>
      <c r="K19" s="64">
        <f t="shared" si="4"/>
        <v>0</v>
      </c>
    </row>
    <row r="20" spans="1:12" ht="18" customHeight="1" x14ac:dyDescent="0.2">
      <c r="A20" s="76" t="s">
        <v>3</v>
      </c>
      <c r="B20" s="53" t="s">
        <v>3</v>
      </c>
      <c r="C20" s="44" t="s">
        <v>126</v>
      </c>
      <c r="D20" s="59" t="s">
        <v>104</v>
      </c>
      <c r="E20" s="60" t="s">
        <v>36</v>
      </c>
      <c r="F20" s="59"/>
      <c r="G20" s="61">
        <v>1056018533</v>
      </c>
      <c r="H20" s="62">
        <f>G20/I6</f>
        <v>1.7014150538870636E-3</v>
      </c>
      <c r="I20" s="63">
        <f t="shared" si="3"/>
        <v>30957.94</v>
      </c>
      <c r="J20" s="64">
        <f t="shared" si="1"/>
        <v>30957.94</v>
      </c>
      <c r="K20" s="64">
        <f t="shared" si="4"/>
        <v>0</v>
      </c>
    </row>
    <row r="21" spans="1:12" ht="18" customHeight="1" x14ac:dyDescent="0.2">
      <c r="A21" s="76"/>
      <c r="B21" s="53" t="s">
        <v>3</v>
      </c>
      <c r="C21" s="44" t="s">
        <v>127</v>
      </c>
      <c r="D21" s="59" t="s">
        <v>104</v>
      </c>
      <c r="E21" s="60" t="s">
        <v>138</v>
      </c>
      <c r="F21" s="59"/>
      <c r="G21" s="61">
        <v>276565252</v>
      </c>
      <c r="H21" s="62">
        <f>G21/I6</f>
        <v>4.4559093276336405E-4</v>
      </c>
      <c r="I21" s="63">
        <f t="shared" si="3"/>
        <v>8107.71</v>
      </c>
      <c r="J21" s="64">
        <f t="shared" si="1"/>
        <v>8107.71</v>
      </c>
      <c r="K21" s="64">
        <f t="shared" si="4"/>
        <v>0</v>
      </c>
    </row>
    <row r="22" spans="1:12" ht="18" customHeight="1" x14ac:dyDescent="0.2">
      <c r="A22" s="78"/>
      <c r="B22" s="53" t="s">
        <v>3</v>
      </c>
      <c r="C22" s="44" t="s">
        <v>127</v>
      </c>
      <c r="D22" s="59" t="s">
        <v>104</v>
      </c>
      <c r="E22" s="60" t="s">
        <v>80</v>
      </c>
      <c r="F22" s="59"/>
      <c r="G22" s="61">
        <v>2792417946</v>
      </c>
      <c r="H22" s="62">
        <f>G22/I6</f>
        <v>4.4990327173252305E-3</v>
      </c>
      <c r="I22" s="63">
        <f t="shared" si="3"/>
        <v>81861.740000000005</v>
      </c>
      <c r="J22" s="64">
        <f t="shared" si="1"/>
        <v>81861.740000000005</v>
      </c>
      <c r="K22" s="64">
        <f t="shared" si="4"/>
        <v>0</v>
      </c>
    </row>
    <row r="23" spans="1:12" ht="18" customHeight="1" x14ac:dyDescent="0.2">
      <c r="A23" s="76" t="s">
        <v>3</v>
      </c>
      <c r="B23" s="53" t="s">
        <v>3</v>
      </c>
      <c r="C23" s="44" t="s">
        <v>126</v>
      </c>
      <c r="D23" s="59" t="s">
        <v>104</v>
      </c>
      <c r="E23" s="60" t="s">
        <v>83</v>
      </c>
      <c r="F23" s="59"/>
      <c r="G23" s="61">
        <v>99968756</v>
      </c>
      <c r="H23" s="62">
        <f>G23/I6</f>
        <v>1.6106568309323668E-4</v>
      </c>
      <c r="I23" s="63">
        <f t="shared" si="3"/>
        <v>2930.66</v>
      </c>
      <c r="J23" s="64">
        <f t="shared" si="1"/>
        <v>2930.66</v>
      </c>
      <c r="K23" s="64">
        <f t="shared" si="4"/>
        <v>0</v>
      </c>
    </row>
    <row r="24" spans="1:12" ht="18" customHeight="1" x14ac:dyDescent="0.2">
      <c r="A24" s="76" t="s">
        <v>3</v>
      </c>
      <c r="B24" s="79" t="s">
        <v>3</v>
      </c>
      <c r="C24" s="44" t="s">
        <v>126</v>
      </c>
      <c r="D24" s="59" t="s">
        <v>104</v>
      </c>
      <c r="E24" s="60" t="s">
        <v>139</v>
      </c>
      <c r="F24" s="59"/>
      <c r="G24" s="61">
        <v>163267625</v>
      </c>
      <c r="H24" s="62">
        <f>G24/I6</f>
        <v>2.630503029129962E-4</v>
      </c>
      <c r="I24" s="63">
        <f t="shared" si="3"/>
        <v>4786.3100000000004</v>
      </c>
      <c r="J24" s="64">
        <f t="shared" si="1"/>
        <v>4786.3100000000004</v>
      </c>
      <c r="K24" s="64">
        <f t="shared" si="4"/>
        <v>0</v>
      </c>
      <c r="L24" s="27"/>
    </row>
    <row r="25" spans="1:12" ht="18" customHeight="1" x14ac:dyDescent="0.2">
      <c r="A25" s="76" t="s">
        <v>3</v>
      </c>
      <c r="B25" s="77"/>
      <c r="C25" s="44" t="s">
        <v>125</v>
      </c>
      <c r="D25" s="60" t="s">
        <v>104</v>
      </c>
      <c r="E25" s="60" t="s">
        <v>156</v>
      </c>
      <c r="F25" s="59"/>
      <c r="G25" s="61">
        <v>142300193</v>
      </c>
      <c r="H25" s="62">
        <f>G25/I6</f>
        <v>2.2926841052062726E-4</v>
      </c>
      <c r="I25" s="63">
        <f t="shared" si="3"/>
        <v>4171.63</v>
      </c>
      <c r="J25" s="64">
        <f t="shared" si="1"/>
        <v>0</v>
      </c>
      <c r="K25" s="64">
        <f t="shared" si="4"/>
        <v>4171.63</v>
      </c>
    </row>
    <row r="26" spans="1:12" s="9" customFormat="1" ht="18" customHeight="1" x14ac:dyDescent="0.2">
      <c r="A26" s="76"/>
      <c r="B26" s="77"/>
      <c r="C26" s="40"/>
      <c r="D26" s="8"/>
      <c r="E26" s="8"/>
      <c r="G26" s="10">
        <f>SUM(G16:G25)</f>
        <v>5611347368</v>
      </c>
      <c r="H26" s="24"/>
      <c r="J26" s="35"/>
    </row>
    <row r="27" spans="1:12" ht="18" customHeight="1" x14ac:dyDescent="0.2">
      <c r="A27" s="76"/>
      <c r="B27" s="77"/>
      <c r="D27" s="4"/>
      <c r="E27" s="4"/>
      <c r="J27" s="35"/>
    </row>
    <row r="28" spans="1:12" ht="18" customHeight="1" x14ac:dyDescent="0.2">
      <c r="A28" s="76" t="s">
        <v>3</v>
      </c>
      <c r="B28" s="77" t="s">
        <v>3</v>
      </c>
      <c r="C28" s="44" t="s">
        <v>126</v>
      </c>
      <c r="D28" s="59" t="s">
        <v>105</v>
      </c>
      <c r="E28" s="60" t="s">
        <v>13</v>
      </c>
      <c r="F28" s="59"/>
      <c r="G28" s="61">
        <v>277522710</v>
      </c>
      <c r="H28" s="62">
        <f t="shared" ref="H28:H37" si="5">G28/$I$6</f>
        <v>4.4713355100703894E-4</v>
      </c>
      <c r="I28" s="63">
        <f t="shared" ref="I28:I37" si="6">ROUND(($I$7*H28),2)</f>
        <v>8135.78</v>
      </c>
      <c r="J28" s="64">
        <f t="shared" si="1"/>
        <v>8135.78</v>
      </c>
      <c r="K28" s="64">
        <f t="shared" ref="K28:K37" si="7">IF(C28="v",I28,0)</f>
        <v>0</v>
      </c>
    </row>
    <row r="29" spans="1:12" ht="18" customHeight="1" x14ac:dyDescent="0.2">
      <c r="A29" s="78"/>
      <c r="B29" s="53" t="s">
        <v>3</v>
      </c>
      <c r="C29" s="44" t="s">
        <v>127</v>
      </c>
      <c r="D29" s="59" t="s">
        <v>105</v>
      </c>
      <c r="E29" s="60" t="s">
        <v>33</v>
      </c>
      <c r="F29" s="59"/>
      <c r="G29" s="61">
        <v>8023510866</v>
      </c>
      <c r="H29" s="62">
        <f t="shared" si="5"/>
        <v>1.2927161546736633E-2</v>
      </c>
      <c r="I29" s="63">
        <f t="shared" si="6"/>
        <v>235214.99</v>
      </c>
      <c r="J29" s="64">
        <f t="shared" si="1"/>
        <v>235214.99</v>
      </c>
      <c r="K29" s="64">
        <f t="shared" si="7"/>
        <v>0</v>
      </c>
    </row>
    <row r="30" spans="1:12" ht="18" customHeight="1" x14ac:dyDescent="0.2">
      <c r="A30" s="76" t="s">
        <v>3</v>
      </c>
      <c r="B30" s="77"/>
      <c r="C30" s="44" t="s">
        <v>125</v>
      </c>
      <c r="D30" s="59" t="s">
        <v>105</v>
      </c>
      <c r="E30" s="60" t="s">
        <v>158</v>
      </c>
      <c r="F30" s="59"/>
      <c r="G30" s="61">
        <v>174657800</v>
      </c>
      <c r="H30" s="62">
        <f t="shared" si="5"/>
        <v>2.8140169979270238E-4</v>
      </c>
      <c r="I30" s="63">
        <f t="shared" si="6"/>
        <v>5120.22</v>
      </c>
      <c r="J30" s="64">
        <f t="shared" si="1"/>
        <v>0</v>
      </c>
      <c r="K30" s="64">
        <f t="shared" si="7"/>
        <v>5120.22</v>
      </c>
    </row>
    <row r="31" spans="1:12" ht="18" customHeight="1" x14ac:dyDescent="0.2">
      <c r="A31" s="78"/>
      <c r="B31" s="53" t="s">
        <v>3</v>
      </c>
      <c r="C31" s="44" t="s">
        <v>127</v>
      </c>
      <c r="D31" s="59" t="s">
        <v>105</v>
      </c>
      <c r="E31" s="60" t="s">
        <v>48</v>
      </c>
      <c r="F31" s="59"/>
      <c r="G31" s="61">
        <v>998463988</v>
      </c>
      <c r="H31" s="62">
        <f t="shared" si="5"/>
        <v>1.6086854603974193E-3</v>
      </c>
      <c r="I31" s="63">
        <f t="shared" si="6"/>
        <v>29270.69</v>
      </c>
      <c r="J31" s="64">
        <f t="shared" si="1"/>
        <v>29270.69</v>
      </c>
      <c r="K31" s="64">
        <f t="shared" si="7"/>
        <v>0</v>
      </c>
    </row>
    <row r="32" spans="1:12" ht="18" customHeight="1" x14ac:dyDescent="0.2">
      <c r="A32" s="76" t="s">
        <v>3</v>
      </c>
      <c r="B32" s="53" t="s">
        <v>3</v>
      </c>
      <c r="C32" s="44" t="s">
        <v>126</v>
      </c>
      <c r="D32" s="59" t="s">
        <v>105</v>
      </c>
      <c r="E32" s="60" t="s">
        <v>63</v>
      </c>
      <c r="F32" s="59"/>
      <c r="G32" s="61">
        <v>639959227</v>
      </c>
      <c r="H32" s="62">
        <f t="shared" si="5"/>
        <v>1.031076850136804E-3</v>
      </c>
      <c r="I32" s="63">
        <f t="shared" si="6"/>
        <v>18760.86</v>
      </c>
      <c r="J32" s="64">
        <f t="shared" si="1"/>
        <v>18760.86</v>
      </c>
      <c r="K32" s="64">
        <f t="shared" si="7"/>
        <v>0</v>
      </c>
    </row>
    <row r="33" spans="1:11" ht="18" customHeight="1" x14ac:dyDescent="0.2">
      <c r="A33" s="78"/>
      <c r="B33" s="53" t="s">
        <v>3</v>
      </c>
      <c r="C33" s="44" t="s">
        <v>127</v>
      </c>
      <c r="D33" s="59" t="s">
        <v>105</v>
      </c>
      <c r="E33" s="60" t="s">
        <v>69</v>
      </c>
      <c r="F33" s="59"/>
      <c r="G33" s="61">
        <v>602434136</v>
      </c>
      <c r="H33" s="62">
        <f t="shared" si="5"/>
        <v>9.7061791619697507E-4</v>
      </c>
      <c r="I33" s="63">
        <f t="shared" si="6"/>
        <v>17660.79</v>
      </c>
      <c r="J33" s="64">
        <f t="shared" si="1"/>
        <v>17660.79</v>
      </c>
      <c r="K33" s="64">
        <f t="shared" si="7"/>
        <v>0</v>
      </c>
    </row>
    <row r="34" spans="1:11" ht="18" customHeight="1" x14ac:dyDescent="0.2">
      <c r="A34" s="78"/>
      <c r="B34" s="53" t="s">
        <v>3</v>
      </c>
      <c r="C34" s="44" t="s">
        <v>127</v>
      </c>
      <c r="D34" s="59" t="s">
        <v>105</v>
      </c>
      <c r="E34" s="60" t="s">
        <v>140</v>
      </c>
      <c r="F34" s="59"/>
      <c r="G34" s="61">
        <v>244770566</v>
      </c>
      <c r="H34" s="62">
        <f t="shared" si="5"/>
        <v>3.9436459941452281E-4</v>
      </c>
      <c r="I34" s="63">
        <f t="shared" si="6"/>
        <v>7175.63</v>
      </c>
      <c r="J34" s="64">
        <f t="shared" si="1"/>
        <v>7175.63</v>
      </c>
      <c r="K34" s="64">
        <f t="shared" si="7"/>
        <v>0</v>
      </c>
    </row>
    <row r="35" spans="1:11" ht="18" customHeight="1" x14ac:dyDescent="0.2">
      <c r="A35" s="76" t="s">
        <v>3</v>
      </c>
      <c r="B35" s="53" t="s">
        <v>3</v>
      </c>
      <c r="C35" s="44" t="s">
        <v>126</v>
      </c>
      <c r="D35" s="59" t="s">
        <v>105</v>
      </c>
      <c r="E35" s="60" t="s">
        <v>79</v>
      </c>
      <c r="F35" s="59"/>
      <c r="G35" s="61">
        <v>1320552732</v>
      </c>
      <c r="H35" s="62">
        <f t="shared" si="5"/>
        <v>2.127622032630074E-3</v>
      </c>
      <c r="I35" s="63">
        <f t="shared" si="6"/>
        <v>38712.949999999997</v>
      </c>
      <c r="J35" s="64">
        <f t="shared" si="1"/>
        <v>38712.949999999997</v>
      </c>
      <c r="K35" s="64">
        <f t="shared" si="7"/>
        <v>0</v>
      </c>
    </row>
    <row r="36" spans="1:11" ht="18" customHeight="1" x14ac:dyDescent="0.2">
      <c r="A36" s="78"/>
      <c r="B36" s="53" t="s">
        <v>3</v>
      </c>
      <c r="C36" s="44" t="s">
        <v>127</v>
      </c>
      <c r="D36" s="59" t="s">
        <v>105</v>
      </c>
      <c r="E36" s="60" t="s">
        <v>167</v>
      </c>
      <c r="F36" s="59"/>
      <c r="G36" s="61">
        <v>1328061714</v>
      </c>
      <c r="H36" s="62">
        <f t="shared" si="5"/>
        <v>2.1397202057349273E-3</v>
      </c>
      <c r="I36" s="63">
        <f t="shared" si="6"/>
        <v>38933.08</v>
      </c>
      <c r="J36" s="64">
        <f t="shared" si="1"/>
        <v>38933.08</v>
      </c>
      <c r="K36" s="64">
        <f t="shared" si="7"/>
        <v>0</v>
      </c>
    </row>
    <row r="37" spans="1:11" ht="18" customHeight="1" x14ac:dyDescent="0.2">
      <c r="A37" s="76" t="s">
        <v>3</v>
      </c>
      <c r="B37" s="77"/>
      <c r="C37" s="44" t="s">
        <v>125</v>
      </c>
      <c r="D37" s="60" t="s">
        <v>105</v>
      </c>
      <c r="E37" s="60" t="s">
        <v>170</v>
      </c>
      <c r="F37" s="59"/>
      <c r="G37" s="61">
        <v>372502676</v>
      </c>
      <c r="H37" s="62">
        <f t="shared" si="5"/>
        <v>6.0016149409720194E-4</v>
      </c>
      <c r="I37" s="63">
        <f t="shared" si="6"/>
        <v>10920.18</v>
      </c>
      <c r="J37" s="64">
        <f t="shared" si="1"/>
        <v>0</v>
      </c>
      <c r="K37" s="64">
        <f t="shared" si="7"/>
        <v>10920.18</v>
      </c>
    </row>
    <row r="38" spans="1:11" s="9" customFormat="1" ht="18" customHeight="1" x14ac:dyDescent="0.2">
      <c r="A38" s="76"/>
      <c r="B38" s="77"/>
      <c r="C38" s="40"/>
      <c r="D38" s="8"/>
      <c r="E38" s="8"/>
      <c r="G38" s="10">
        <f>SUM(G28:G37)</f>
        <v>13982436415</v>
      </c>
      <c r="H38" s="24"/>
      <c r="J38" s="35"/>
    </row>
    <row r="39" spans="1:11" ht="18" customHeight="1" x14ac:dyDescent="0.2">
      <c r="A39" s="76"/>
      <c r="B39" s="77"/>
      <c r="D39" s="4"/>
      <c r="E39" s="4"/>
      <c r="J39" s="35"/>
    </row>
    <row r="40" spans="1:11" ht="15.75" customHeight="1" x14ac:dyDescent="0.2">
      <c r="A40" s="76"/>
      <c r="B40" s="53" t="s">
        <v>3</v>
      </c>
      <c r="C40" s="44" t="s">
        <v>127</v>
      </c>
      <c r="D40" s="59" t="s">
        <v>103</v>
      </c>
      <c r="E40" s="60" t="s">
        <v>19</v>
      </c>
      <c r="F40" s="59"/>
      <c r="G40" s="61">
        <v>198946302</v>
      </c>
      <c r="H40" s="62">
        <f t="shared" ref="H40:H48" si="8">G40/$I$6</f>
        <v>3.205343680629912E-4</v>
      </c>
      <c r="I40" s="63">
        <f t="shared" ref="I40:I49" si="9">ROUND(($I$7*H40),2)</f>
        <v>5832.25</v>
      </c>
      <c r="J40" s="64">
        <f t="shared" si="1"/>
        <v>5832.25</v>
      </c>
      <c r="K40" s="64">
        <f t="shared" ref="K40:K49" si="10">IF(C40="v",I40,0)</f>
        <v>0</v>
      </c>
    </row>
    <row r="41" spans="1:11" ht="18" customHeight="1" x14ac:dyDescent="0.2">
      <c r="A41" s="76" t="s">
        <v>3</v>
      </c>
      <c r="B41" s="77"/>
      <c r="C41" s="44" t="s">
        <v>125</v>
      </c>
      <c r="D41" s="59" t="s">
        <v>103</v>
      </c>
      <c r="E41" s="60" t="s">
        <v>159</v>
      </c>
      <c r="F41" s="59"/>
      <c r="G41" s="61">
        <v>412645822</v>
      </c>
      <c r="H41" s="62">
        <f t="shared" si="8"/>
        <v>6.6483853411159941E-4</v>
      </c>
      <c r="I41" s="63">
        <f t="shared" si="9"/>
        <v>12097.01</v>
      </c>
      <c r="J41" s="64">
        <f t="shared" si="1"/>
        <v>0</v>
      </c>
      <c r="K41" s="64">
        <f t="shared" si="10"/>
        <v>12097.01</v>
      </c>
    </row>
    <row r="42" spans="1:11" ht="18" customHeight="1" x14ac:dyDescent="0.2">
      <c r="A42" s="76" t="s">
        <v>3</v>
      </c>
      <c r="B42" s="77"/>
      <c r="C42" s="44" t="s">
        <v>125</v>
      </c>
      <c r="D42" s="59" t="s">
        <v>103</v>
      </c>
      <c r="E42" s="60" t="s">
        <v>161</v>
      </c>
      <c r="F42" s="59"/>
      <c r="G42" s="61">
        <v>16975523</v>
      </c>
      <c r="H42" s="62">
        <f t="shared" si="8"/>
        <v>2.735028740239551E-5</v>
      </c>
      <c r="I42" s="63">
        <f t="shared" si="9"/>
        <v>497.65</v>
      </c>
      <c r="J42" s="64">
        <f t="shared" si="1"/>
        <v>0</v>
      </c>
      <c r="K42" s="64">
        <f t="shared" si="10"/>
        <v>497.65</v>
      </c>
    </row>
    <row r="43" spans="1:11" ht="18" customHeight="1" x14ac:dyDescent="0.2">
      <c r="A43" s="76" t="s">
        <v>3</v>
      </c>
      <c r="B43" s="53" t="s">
        <v>3</v>
      </c>
      <c r="C43" s="44" t="s">
        <v>126</v>
      </c>
      <c r="D43" s="59" t="s">
        <v>103</v>
      </c>
      <c r="E43" s="60" t="s">
        <v>47</v>
      </c>
      <c r="F43" s="59"/>
      <c r="G43" s="61">
        <v>277948569</v>
      </c>
      <c r="H43" s="62">
        <f t="shared" si="8"/>
        <v>4.4781967808794811E-4</v>
      </c>
      <c r="I43" s="63">
        <f t="shared" si="9"/>
        <v>8148.26</v>
      </c>
      <c r="J43" s="64">
        <f t="shared" si="1"/>
        <v>8148.26</v>
      </c>
      <c r="K43" s="64">
        <f t="shared" si="10"/>
        <v>0</v>
      </c>
    </row>
    <row r="44" spans="1:11" ht="18" customHeight="1" x14ac:dyDescent="0.2">
      <c r="A44" s="76"/>
      <c r="B44" s="53" t="s">
        <v>3</v>
      </c>
      <c r="C44" s="44" t="s">
        <v>127</v>
      </c>
      <c r="D44" s="59" t="s">
        <v>103</v>
      </c>
      <c r="E44" s="60" t="s">
        <v>65</v>
      </c>
      <c r="F44" s="59"/>
      <c r="G44" s="61">
        <v>1963633061</v>
      </c>
      <c r="H44" s="62">
        <f t="shared" si="8"/>
        <v>3.1637274781575585E-3</v>
      </c>
      <c r="I44" s="63">
        <f t="shared" si="9"/>
        <v>57565.32</v>
      </c>
      <c r="J44" s="64">
        <f t="shared" si="1"/>
        <v>57565.32</v>
      </c>
      <c r="K44" s="64">
        <f t="shared" si="10"/>
        <v>0</v>
      </c>
    </row>
    <row r="45" spans="1:11" ht="18" customHeight="1" x14ac:dyDescent="0.2">
      <c r="A45" s="78"/>
      <c r="B45" s="53" t="s">
        <v>3</v>
      </c>
      <c r="C45" s="44" t="s">
        <v>127</v>
      </c>
      <c r="D45" s="59" t="s">
        <v>103</v>
      </c>
      <c r="E45" s="60" t="s">
        <v>165</v>
      </c>
      <c r="F45" s="59"/>
      <c r="G45" s="61">
        <v>697369742</v>
      </c>
      <c r="H45" s="62">
        <f t="shared" si="8"/>
        <v>1.1235743882196977E-3</v>
      </c>
      <c r="I45" s="63">
        <f t="shared" si="9"/>
        <v>20443.900000000001</v>
      </c>
      <c r="J45" s="64">
        <f t="shared" si="1"/>
        <v>20443.900000000001</v>
      </c>
      <c r="K45" s="64">
        <f t="shared" si="10"/>
        <v>0</v>
      </c>
    </row>
    <row r="46" spans="1:11" ht="18" customHeight="1" x14ac:dyDescent="0.2">
      <c r="A46" s="76" t="s">
        <v>3</v>
      </c>
      <c r="B46" s="77"/>
      <c r="C46" s="44" t="s">
        <v>125</v>
      </c>
      <c r="D46" s="59" t="s">
        <v>103</v>
      </c>
      <c r="E46" s="60" t="s">
        <v>70</v>
      </c>
      <c r="F46" s="59"/>
      <c r="G46" s="61">
        <v>71816006</v>
      </c>
      <c r="H46" s="62">
        <f t="shared" si="8"/>
        <v>1.1570709215805371E-4</v>
      </c>
      <c r="I46" s="63">
        <f t="shared" si="9"/>
        <v>2105.34</v>
      </c>
      <c r="J46" s="64">
        <f t="shared" si="1"/>
        <v>0</v>
      </c>
      <c r="K46" s="64">
        <f t="shared" si="10"/>
        <v>2105.34</v>
      </c>
    </row>
    <row r="47" spans="1:11" ht="18" customHeight="1" x14ac:dyDescent="0.2">
      <c r="A47" s="76" t="s">
        <v>3</v>
      </c>
      <c r="B47" s="77"/>
      <c r="C47" s="44" t="s">
        <v>125</v>
      </c>
      <c r="D47" s="59" t="s">
        <v>103</v>
      </c>
      <c r="E47" s="60" t="s">
        <v>87</v>
      </c>
      <c r="F47" s="59"/>
      <c r="G47" s="61">
        <v>147063956</v>
      </c>
      <c r="H47" s="62">
        <f t="shared" si="8"/>
        <v>2.3694359597246269E-4</v>
      </c>
      <c r="I47" s="63">
        <f t="shared" si="9"/>
        <v>4311.29</v>
      </c>
      <c r="J47" s="64">
        <f t="shared" si="1"/>
        <v>0</v>
      </c>
      <c r="K47" s="64">
        <f t="shared" si="10"/>
        <v>4311.29</v>
      </c>
    </row>
    <row r="48" spans="1:11" ht="18" customHeight="1" x14ac:dyDescent="0.2">
      <c r="A48" s="76" t="s">
        <v>3</v>
      </c>
      <c r="B48" s="53" t="s">
        <v>3</v>
      </c>
      <c r="C48" s="44" t="s">
        <v>126</v>
      </c>
      <c r="D48" s="59" t="s">
        <v>103</v>
      </c>
      <c r="E48" s="60" t="s">
        <v>88</v>
      </c>
      <c r="F48" s="59"/>
      <c r="G48" s="61">
        <v>225580312</v>
      </c>
      <c r="H48" s="62">
        <f t="shared" si="8"/>
        <v>3.6344602552286894E-4</v>
      </c>
      <c r="I48" s="63">
        <f t="shared" si="9"/>
        <v>6613.05</v>
      </c>
      <c r="J48" s="64">
        <f t="shared" si="1"/>
        <v>6613.05</v>
      </c>
      <c r="K48" s="64">
        <f t="shared" si="10"/>
        <v>0</v>
      </c>
    </row>
    <row r="49" spans="1:13" ht="18" customHeight="1" x14ac:dyDescent="0.2">
      <c r="A49" s="76" t="s">
        <v>3</v>
      </c>
      <c r="B49" s="77"/>
      <c r="C49" s="44" t="s">
        <v>125</v>
      </c>
      <c r="D49" s="60" t="s">
        <v>103</v>
      </c>
      <c r="E49" s="60" t="s">
        <v>183</v>
      </c>
      <c r="F49" s="59"/>
      <c r="G49" s="61">
        <v>132682325</v>
      </c>
      <c r="H49" s="62">
        <f>G49/I6</f>
        <v>2.1377248418019562E-4</v>
      </c>
      <c r="I49" s="63">
        <f t="shared" si="9"/>
        <v>3889.68</v>
      </c>
      <c r="J49" s="64">
        <f t="shared" si="1"/>
        <v>0</v>
      </c>
      <c r="K49" s="64">
        <f t="shared" si="10"/>
        <v>3889.68</v>
      </c>
    </row>
    <row r="50" spans="1:13" s="9" customFormat="1" ht="18" customHeight="1" x14ac:dyDescent="0.2">
      <c r="A50" s="76"/>
      <c r="B50" s="77"/>
      <c r="C50" s="40"/>
      <c r="D50" s="8"/>
      <c r="E50" s="8"/>
      <c r="G50" s="10">
        <f>SUM(G40:G49)</f>
        <v>4144661618</v>
      </c>
      <c r="H50" s="24"/>
      <c r="J50" s="35"/>
    </row>
    <row r="51" spans="1:13" s="9" customFormat="1" ht="18" customHeight="1" x14ac:dyDescent="0.2">
      <c r="A51" s="76"/>
      <c r="B51" s="77"/>
      <c r="C51" s="40"/>
      <c r="D51" s="8"/>
      <c r="E51" s="8"/>
      <c r="G51" s="10"/>
      <c r="H51" s="24"/>
      <c r="J51" s="35"/>
    </row>
    <row r="52" spans="1:13" ht="18" customHeight="1" x14ac:dyDescent="0.2">
      <c r="A52" s="76" t="s">
        <v>3</v>
      </c>
      <c r="B52" s="77"/>
      <c r="C52" s="44" t="s">
        <v>125</v>
      </c>
      <c r="D52" s="60" t="s">
        <v>109</v>
      </c>
      <c r="E52" s="60" t="s">
        <v>141</v>
      </c>
      <c r="F52" s="59"/>
      <c r="G52" s="61">
        <v>112252405</v>
      </c>
      <c r="H52" s="62">
        <f t="shared" ref="H52:H54" si="11">G52/$I$6</f>
        <v>1.8085660974098404E-4</v>
      </c>
      <c r="I52" s="63">
        <f t="shared" ref="I52:I54" si="12">ROUND(($I$7*H52),2)</f>
        <v>3290.76</v>
      </c>
      <c r="J52" s="64">
        <f t="shared" si="1"/>
        <v>0</v>
      </c>
      <c r="K52" s="64">
        <f t="shared" ref="K52:K54" si="13">IF(C52="v",I52,0)</f>
        <v>3290.76</v>
      </c>
    </row>
    <row r="53" spans="1:13" ht="18" customHeight="1" x14ac:dyDescent="0.2">
      <c r="A53" s="76" t="s">
        <v>3</v>
      </c>
      <c r="B53" s="77"/>
      <c r="C53" s="44" t="s">
        <v>125</v>
      </c>
      <c r="D53" s="59" t="s">
        <v>109</v>
      </c>
      <c r="E53" s="60" t="s">
        <v>76</v>
      </c>
      <c r="F53" s="59"/>
      <c r="G53" s="61">
        <v>459182054</v>
      </c>
      <c r="H53" s="62">
        <f t="shared" si="11"/>
        <v>7.3981585998394832E-4</v>
      </c>
      <c r="I53" s="63">
        <f t="shared" si="12"/>
        <v>13461.25</v>
      </c>
      <c r="J53" s="64">
        <f t="shared" si="1"/>
        <v>0</v>
      </c>
      <c r="K53" s="64">
        <f t="shared" si="13"/>
        <v>13461.25</v>
      </c>
    </row>
    <row r="54" spans="1:13" ht="18" customHeight="1" x14ac:dyDescent="0.2">
      <c r="A54" s="76" t="s">
        <v>3</v>
      </c>
      <c r="B54" s="77"/>
      <c r="C54" s="44" t="s">
        <v>125</v>
      </c>
      <c r="D54" s="59" t="s">
        <v>109</v>
      </c>
      <c r="E54" s="60" t="s">
        <v>142</v>
      </c>
      <c r="F54" s="59"/>
      <c r="G54" s="61">
        <v>266816341</v>
      </c>
      <c r="H54" s="62">
        <f t="shared" si="11"/>
        <v>4.2988387515398286E-4</v>
      </c>
      <c r="I54" s="63">
        <f t="shared" si="12"/>
        <v>7821.91</v>
      </c>
      <c r="J54" s="64">
        <f t="shared" si="1"/>
        <v>0</v>
      </c>
      <c r="K54" s="64">
        <f t="shared" si="13"/>
        <v>7821.91</v>
      </c>
    </row>
    <row r="55" spans="1:13" s="9" customFormat="1" ht="18" customHeight="1" x14ac:dyDescent="0.2">
      <c r="A55" s="76"/>
      <c r="B55" s="77"/>
      <c r="C55" s="40"/>
      <c r="D55" s="65"/>
      <c r="E55" s="66"/>
      <c r="F55" s="65"/>
      <c r="G55" s="67">
        <f>SUM(G52:G54)</f>
        <v>838250800</v>
      </c>
      <c r="H55" s="68"/>
      <c r="I55" s="65"/>
      <c r="J55" s="64"/>
      <c r="K55" s="65"/>
    </row>
    <row r="56" spans="1:13" ht="18" customHeight="1" x14ac:dyDescent="0.2">
      <c r="A56" s="76"/>
      <c r="B56" s="77"/>
      <c r="E56" s="4"/>
      <c r="J56" s="35"/>
    </row>
    <row r="57" spans="1:13" ht="18" customHeight="1" x14ac:dyDescent="0.2">
      <c r="A57" s="78"/>
      <c r="B57" s="53" t="s">
        <v>3</v>
      </c>
      <c r="C57" s="44" t="s">
        <v>127</v>
      </c>
      <c r="D57" s="59" t="s">
        <v>106</v>
      </c>
      <c r="E57" s="60" t="s">
        <v>15</v>
      </c>
      <c r="F57" s="59"/>
      <c r="G57" s="61">
        <v>688301644</v>
      </c>
      <c r="H57" s="62">
        <f t="shared" ref="H57:H60" si="14">G57/$I$6</f>
        <v>1.1089642294344227E-3</v>
      </c>
      <c r="I57" s="63">
        <f t="shared" ref="I57:I60" si="15">ROUND(($I$7*H57),2)</f>
        <v>20178.060000000001</v>
      </c>
      <c r="J57" s="64">
        <f>IF(C57="v",0,I57)</f>
        <v>20178.060000000001</v>
      </c>
      <c r="K57" s="64">
        <f>IF(C57="v",I57,0)</f>
        <v>0</v>
      </c>
    </row>
    <row r="58" spans="1:13" ht="18" customHeight="1" x14ac:dyDescent="0.2">
      <c r="A58" s="78" t="s">
        <v>3</v>
      </c>
      <c r="B58" s="53"/>
      <c r="C58" s="44" t="s">
        <v>125</v>
      </c>
      <c r="D58" s="59" t="s">
        <v>106</v>
      </c>
      <c r="E58" s="60" t="s">
        <v>143</v>
      </c>
      <c r="F58" s="59"/>
      <c r="G58" s="61">
        <v>142114316</v>
      </c>
      <c r="H58" s="62">
        <f t="shared" si="14"/>
        <v>2.2896893289207378E-4</v>
      </c>
      <c r="I58" s="63">
        <f t="shared" si="15"/>
        <v>4166.18</v>
      </c>
      <c r="J58" s="64">
        <f>IF(C58="v",0,I58)</f>
        <v>0</v>
      </c>
      <c r="K58" s="64">
        <f>IF(C58="v",I58,0)</f>
        <v>4166.18</v>
      </c>
    </row>
    <row r="59" spans="1:13" ht="18" customHeight="1" x14ac:dyDescent="0.2">
      <c r="A59" s="76" t="s">
        <v>3</v>
      </c>
      <c r="B59" s="77"/>
      <c r="C59" s="44" t="s">
        <v>125</v>
      </c>
      <c r="D59" s="59" t="s">
        <v>106</v>
      </c>
      <c r="E59" s="60" t="s">
        <v>64</v>
      </c>
      <c r="F59" s="59"/>
      <c r="G59" s="61">
        <v>195360776</v>
      </c>
      <c r="H59" s="62">
        <f t="shared" si="14"/>
        <v>3.1475751119744655E-4</v>
      </c>
      <c r="I59" s="63">
        <f t="shared" si="15"/>
        <v>5727.14</v>
      </c>
      <c r="J59" s="64">
        <f>IF(C59="v",0,I59)</f>
        <v>0</v>
      </c>
      <c r="K59" s="64">
        <f t="shared" ref="K59:K60" si="16">IF(C59="v",I59,0)</f>
        <v>5727.14</v>
      </c>
    </row>
    <row r="60" spans="1:13" ht="18" customHeight="1" x14ac:dyDescent="0.2">
      <c r="A60" s="78"/>
      <c r="B60" s="53" t="s">
        <v>3</v>
      </c>
      <c r="C60" s="44" t="s">
        <v>127</v>
      </c>
      <c r="D60" s="59" t="s">
        <v>106</v>
      </c>
      <c r="E60" s="60" t="s">
        <v>71</v>
      </c>
      <c r="F60" s="59"/>
      <c r="G60" s="61">
        <v>246258526</v>
      </c>
      <c r="H60" s="62">
        <f t="shared" si="14"/>
        <v>3.9676194137820009E-4</v>
      </c>
      <c r="I60" s="63">
        <f t="shared" si="15"/>
        <v>7219.25</v>
      </c>
      <c r="J60" s="64">
        <f t="shared" si="1"/>
        <v>7219.25</v>
      </c>
      <c r="K60" s="64">
        <f t="shared" si="16"/>
        <v>0</v>
      </c>
    </row>
    <row r="61" spans="1:13" s="9" customFormat="1" ht="18" customHeight="1" x14ac:dyDescent="0.2">
      <c r="A61" s="78"/>
      <c r="B61" s="53"/>
      <c r="C61" s="42"/>
      <c r="D61" s="65"/>
      <c r="E61" s="66"/>
      <c r="F61" s="65"/>
      <c r="G61" s="67">
        <f>SUM(G57:G60)</f>
        <v>1272035262</v>
      </c>
      <c r="H61" s="68"/>
      <c r="I61" s="65"/>
      <c r="J61" s="64"/>
      <c r="K61" s="65"/>
    </row>
    <row r="62" spans="1:13" ht="18" customHeight="1" x14ac:dyDescent="0.2">
      <c r="A62" s="78"/>
      <c r="B62" s="53"/>
      <c r="C62" s="42"/>
      <c r="E62" s="4"/>
      <c r="J62" s="35"/>
    </row>
    <row r="63" spans="1:13" ht="18" customHeight="1" x14ac:dyDescent="0.2">
      <c r="A63" s="76" t="s">
        <v>3</v>
      </c>
      <c r="B63" s="53" t="s">
        <v>3</v>
      </c>
      <c r="C63" s="44" t="s">
        <v>126</v>
      </c>
      <c r="D63" s="59" t="s">
        <v>99</v>
      </c>
      <c r="E63" s="60" t="s">
        <v>11</v>
      </c>
      <c r="F63" s="59"/>
      <c r="G63" s="69">
        <v>5479537314</v>
      </c>
      <c r="H63" s="62">
        <f t="shared" ref="H63:H91" si="17">G63/$I$6</f>
        <v>8.8284125543613787E-3</v>
      </c>
      <c r="I63" s="63">
        <f>ROUND(($I$7*H63),2)</f>
        <v>160636.57999999999</v>
      </c>
      <c r="J63" s="64">
        <f>IF(C63="v",0,I63)</f>
        <v>160636.57999999999</v>
      </c>
      <c r="K63" s="64">
        <f>IF(C63="v",I63,0)</f>
        <v>0</v>
      </c>
      <c r="M63" s="38"/>
    </row>
    <row r="64" spans="1:13" ht="18" customHeight="1" x14ac:dyDescent="0.2">
      <c r="A64" s="76"/>
      <c r="B64" s="53" t="s">
        <v>3</v>
      </c>
      <c r="C64" s="44" t="s">
        <v>127</v>
      </c>
      <c r="D64" s="59" t="s">
        <v>99</v>
      </c>
      <c r="E64" s="60" t="s">
        <v>187</v>
      </c>
      <c r="F64" s="59"/>
      <c r="G64" s="69">
        <v>8091543798</v>
      </c>
      <c r="H64" s="62">
        <f t="shared" ref="H64" si="18">G64/$I$6</f>
        <v>1.303677350054964E-2</v>
      </c>
      <c r="I64" s="63">
        <f>ROUND(($I$7*H64),2)</f>
        <v>237209.42</v>
      </c>
      <c r="J64" s="64">
        <f>IF(C64="v",0,I64)</f>
        <v>237209.42</v>
      </c>
      <c r="K64" s="64">
        <f>IF(C64="v",I64,0)</f>
        <v>0</v>
      </c>
      <c r="M64" s="38"/>
    </row>
    <row r="65" spans="1:13" ht="18" customHeight="1" x14ac:dyDescent="0.2">
      <c r="A65" s="76" t="s">
        <v>3</v>
      </c>
      <c r="B65" s="53" t="s">
        <v>3</v>
      </c>
      <c r="C65" s="44" t="s">
        <v>126</v>
      </c>
      <c r="D65" s="59" t="s">
        <v>99</v>
      </c>
      <c r="E65" s="60" t="s">
        <v>14</v>
      </c>
      <c r="F65" s="59"/>
      <c r="G65" s="69">
        <v>5992416444</v>
      </c>
      <c r="H65" s="62">
        <f t="shared" si="17"/>
        <v>9.6547430072252208E-3</v>
      </c>
      <c r="I65" s="63">
        <f>ROUND(($I$7*H65),2)</f>
        <v>175672</v>
      </c>
      <c r="J65" s="64">
        <f t="shared" si="1"/>
        <v>175672</v>
      </c>
      <c r="K65" s="64">
        <f t="shared" ref="K65:K91" si="19">IF(C65="v",I65,0)</f>
        <v>0</v>
      </c>
      <c r="M65" s="38"/>
    </row>
    <row r="66" spans="1:13" ht="18" customHeight="1" x14ac:dyDescent="0.2">
      <c r="A66" s="76" t="s">
        <v>3</v>
      </c>
      <c r="B66" s="53" t="s">
        <v>3</v>
      </c>
      <c r="C66" s="44" t="s">
        <v>126</v>
      </c>
      <c r="D66" s="59" t="s">
        <v>99</v>
      </c>
      <c r="E66" s="60" t="s">
        <v>154</v>
      </c>
      <c r="F66" s="59"/>
      <c r="G66" s="69">
        <v>1544799775</v>
      </c>
      <c r="H66" s="62">
        <f t="shared" si="17"/>
        <v>2.4889199481751413E-3</v>
      </c>
      <c r="I66" s="63">
        <f t="shared" ref="I66:I91" si="20">ROUND(($I$7*H66),2)</f>
        <v>45286.92</v>
      </c>
      <c r="J66" s="64">
        <f t="shared" si="1"/>
        <v>45286.92</v>
      </c>
      <c r="K66" s="64">
        <f t="shared" si="19"/>
        <v>0</v>
      </c>
    </row>
    <row r="67" spans="1:13" ht="18" customHeight="1" x14ac:dyDescent="0.2">
      <c r="A67" s="76" t="s">
        <v>3</v>
      </c>
      <c r="B67" s="77"/>
      <c r="C67" s="44" t="s">
        <v>125</v>
      </c>
      <c r="D67" s="59" t="s">
        <v>99</v>
      </c>
      <c r="E67" s="60" t="s">
        <v>136</v>
      </c>
      <c r="F67" s="59"/>
      <c r="G67" s="69">
        <v>499783272.89999998</v>
      </c>
      <c r="H67" s="62">
        <f>G67/$I$6</f>
        <v>8.0523092883352505E-4</v>
      </c>
      <c r="I67" s="63">
        <f t="shared" si="20"/>
        <v>14651.51</v>
      </c>
      <c r="J67" s="64">
        <f t="shared" si="1"/>
        <v>0</v>
      </c>
      <c r="K67" s="64">
        <f t="shared" si="19"/>
        <v>14651.51</v>
      </c>
    </row>
    <row r="68" spans="1:13" ht="30" customHeight="1" x14ac:dyDescent="0.2">
      <c r="A68" s="76"/>
      <c r="B68" s="53" t="s">
        <v>3</v>
      </c>
      <c r="C68" s="44" t="s">
        <v>127</v>
      </c>
      <c r="D68" s="59" t="s">
        <v>99</v>
      </c>
      <c r="E68" s="60" t="s">
        <v>155</v>
      </c>
      <c r="F68" s="59"/>
      <c r="G68" s="69">
        <v>30873961211</v>
      </c>
      <c r="H68" s="62">
        <f t="shared" si="17"/>
        <v>4.9742898193549677E-2</v>
      </c>
      <c r="I68" s="63">
        <f>(ROUND(($I$7*H68),2))-0.01</f>
        <v>905092.36</v>
      </c>
      <c r="J68" s="64">
        <f t="shared" si="1"/>
        <v>905092.36</v>
      </c>
      <c r="K68" s="64">
        <f t="shared" si="19"/>
        <v>0</v>
      </c>
    </row>
    <row r="69" spans="1:13" ht="18" customHeight="1" x14ac:dyDescent="0.2">
      <c r="A69" s="78" t="s">
        <v>3</v>
      </c>
      <c r="B69" s="53" t="s">
        <v>3</v>
      </c>
      <c r="C69" s="44" t="s">
        <v>126</v>
      </c>
      <c r="D69" s="59" t="s">
        <v>99</v>
      </c>
      <c r="E69" s="60" t="s">
        <v>25</v>
      </c>
      <c r="F69" s="59"/>
      <c r="G69" s="69">
        <v>4908297293</v>
      </c>
      <c r="H69" s="62">
        <f t="shared" si="17"/>
        <v>7.9080533554076581E-3</v>
      </c>
      <c r="I69" s="63">
        <f t="shared" si="20"/>
        <v>143890.26</v>
      </c>
      <c r="J69" s="64">
        <f t="shared" si="1"/>
        <v>143890.26</v>
      </c>
      <c r="K69" s="64">
        <f t="shared" si="19"/>
        <v>0</v>
      </c>
    </row>
    <row r="70" spans="1:13" ht="18" customHeight="1" x14ac:dyDescent="0.2">
      <c r="A70" s="78"/>
      <c r="B70" s="53" t="s">
        <v>3</v>
      </c>
      <c r="C70" s="44" t="s">
        <v>127</v>
      </c>
      <c r="D70" s="59" t="s">
        <v>99</v>
      </c>
      <c r="E70" s="60" t="s">
        <v>31</v>
      </c>
      <c r="F70" s="59"/>
      <c r="G70" s="69">
        <v>1580549848</v>
      </c>
      <c r="H70" s="62">
        <f t="shared" si="17"/>
        <v>2.5465190437203343E-3</v>
      </c>
      <c r="I70" s="63">
        <f t="shared" si="20"/>
        <v>46334.96</v>
      </c>
      <c r="J70" s="64">
        <f t="shared" si="1"/>
        <v>46334.96</v>
      </c>
      <c r="K70" s="64">
        <f t="shared" si="19"/>
        <v>0</v>
      </c>
    </row>
    <row r="71" spans="1:13" ht="18" customHeight="1" x14ac:dyDescent="0.2">
      <c r="A71" s="76" t="s">
        <v>3</v>
      </c>
      <c r="B71" s="77"/>
      <c r="C71" s="44" t="s">
        <v>125</v>
      </c>
      <c r="D71" s="59" t="s">
        <v>99</v>
      </c>
      <c r="E71" s="60" t="s">
        <v>135</v>
      </c>
      <c r="F71" s="59"/>
      <c r="G71" s="69">
        <v>1578494967.5999999</v>
      </c>
      <c r="H71" s="62">
        <f t="shared" si="17"/>
        <v>2.5432083021592316E-3</v>
      </c>
      <c r="I71" s="70">
        <f t="shared" si="20"/>
        <v>46274.71</v>
      </c>
      <c r="J71" s="64">
        <f t="shared" si="1"/>
        <v>0</v>
      </c>
      <c r="K71" s="64">
        <f t="shared" si="19"/>
        <v>46274.71</v>
      </c>
    </row>
    <row r="72" spans="1:13" ht="27.75" customHeight="1" x14ac:dyDescent="0.2">
      <c r="A72" s="76" t="s">
        <v>3</v>
      </c>
      <c r="B72" s="77"/>
      <c r="C72" s="44" t="s">
        <v>125</v>
      </c>
      <c r="D72" s="59" t="s">
        <v>99</v>
      </c>
      <c r="E72" s="60" t="s">
        <v>37</v>
      </c>
      <c r="F72" s="59"/>
      <c r="G72" s="69">
        <v>817700</v>
      </c>
      <c r="H72" s="62">
        <f t="shared" si="17"/>
        <v>1.3174457133920886E-6</v>
      </c>
      <c r="I72" s="63">
        <f t="shared" si="20"/>
        <v>23.97</v>
      </c>
      <c r="J72" s="64">
        <f t="shared" si="1"/>
        <v>0</v>
      </c>
      <c r="K72" s="64">
        <f t="shared" si="19"/>
        <v>23.97</v>
      </c>
    </row>
    <row r="73" spans="1:13" ht="18" customHeight="1" x14ac:dyDescent="0.2">
      <c r="A73" s="76" t="s">
        <v>3</v>
      </c>
      <c r="B73" s="53" t="s">
        <v>3</v>
      </c>
      <c r="C73" s="44" t="s">
        <v>126</v>
      </c>
      <c r="D73" s="59" t="s">
        <v>99</v>
      </c>
      <c r="E73" s="60" t="s">
        <v>38</v>
      </c>
      <c r="F73" s="59"/>
      <c r="G73" s="69">
        <v>27308353588</v>
      </c>
      <c r="H73" s="62">
        <f t="shared" si="17"/>
        <v>4.3998133024710853E-2</v>
      </c>
      <c r="I73" s="63">
        <f t="shared" si="20"/>
        <v>800564.02</v>
      </c>
      <c r="J73" s="64">
        <f t="shared" si="1"/>
        <v>800564.02</v>
      </c>
      <c r="K73" s="64">
        <f t="shared" si="19"/>
        <v>0</v>
      </c>
    </row>
    <row r="74" spans="1:13" ht="18" customHeight="1" x14ac:dyDescent="0.2">
      <c r="A74" s="78"/>
      <c r="B74" s="53" t="s">
        <v>3</v>
      </c>
      <c r="C74" s="44" t="s">
        <v>127</v>
      </c>
      <c r="D74" s="59" t="s">
        <v>99</v>
      </c>
      <c r="E74" s="60" t="s">
        <v>39</v>
      </c>
      <c r="F74" s="59"/>
      <c r="G74" s="69">
        <v>18890883422</v>
      </c>
      <c r="H74" s="62">
        <f t="shared" si="17"/>
        <v>3.0436239924793409E-2</v>
      </c>
      <c r="I74" s="63">
        <f t="shared" si="20"/>
        <v>553799.82999999996</v>
      </c>
      <c r="J74" s="64">
        <f t="shared" si="1"/>
        <v>553799.82999999996</v>
      </c>
      <c r="K74" s="64">
        <f t="shared" si="19"/>
        <v>0</v>
      </c>
    </row>
    <row r="75" spans="1:13" ht="18" customHeight="1" x14ac:dyDescent="0.2">
      <c r="A75" s="76" t="s">
        <v>3</v>
      </c>
      <c r="B75" s="53" t="s">
        <v>3</v>
      </c>
      <c r="C75" s="44" t="s">
        <v>126</v>
      </c>
      <c r="D75" s="59" t="s">
        <v>99</v>
      </c>
      <c r="E75" s="60" t="s">
        <v>43</v>
      </c>
      <c r="F75" s="59"/>
      <c r="G75" s="69">
        <v>9629407248</v>
      </c>
      <c r="H75" s="62">
        <f t="shared" si="17"/>
        <v>1.5514517917799082E-2</v>
      </c>
      <c r="I75" s="63">
        <f t="shared" si="20"/>
        <v>282293</v>
      </c>
      <c r="J75" s="64">
        <f t="shared" si="1"/>
        <v>282293</v>
      </c>
      <c r="K75" s="64">
        <f t="shared" si="19"/>
        <v>0</v>
      </c>
    </row>
    <row r="76" spans="1:13" ht="18" customHeight="1" x14ac:dyDescent="0.2">
      <c r="A76" s="78"/>
      <c r="B76" s="53" t="s">
        <v>3</v>
      </c>
      <c r="C76" s="44" t="s">
        <v>127</v>
      </c>
      <c r="D76" s="59" t="s">
        <v>99</v>
      </c>
      <c r="E76" s="60" t="s">
        <v>45</v>
      </c>
      <c r="F76" s="59"/>
      <c r="G76" s="69">
        <v>178832212</v>
      </c>
      <c r="H76" s="62">
        <f t="shared" si="17"/>
        <v>2.8812734635664085E-4</v>
      </c>
      <c r="I76" s="63">
        <f t="shared" si="20"/>
        <v>5242.59</v>
      </c>
      <c r="J76" s="64">
        <f t="shared" si="1"/>
        <v>5242.59</v>
      </c>
      <c r="K76" s="64">
        <f t="shared" si="19"/>
        <v>0</v>
      </c>
    </row>
    <row r="77" spans="1:13" ht="18" customHeight="1" x14ac:dyDescent="0.2">
      <c r="A77" s="78"/>
      <c r="B77" s="53" t="s">
        <v>3</v>
      </c>
      <c r="C77" s="44" t="s">
        <v>127</v>
      </c>
      <c r="D77" s="59" t="s">
        <v>99</v>
      </c>
      <c r="E77" s="60" t="s">
        <v>171</v>
      </c>
      <c r="F77" s="59"/>
      <c r="G77" s="69">
        <v>96531328</v>
      </c>
      <c r="H77" s="62">
        <f t="shared" si="17"/>
        <v>1.5552743583422491E-4</v>
      </c>
      <c r="I77" s="63">
        <f t="shared" si="20"/>
        <v>2829.89</v>
      </c>
      <c r="J77" s="64">
        <f t="shared" si="1"/>
        <v>2829.89</v>
      </c>
      <c r="K77" s="64">
        <f t="shared" si="19"/>
        <v>0</v>
      </c>
    </row>
    <row r="78" spans="1:13" ht="18" customHeight="1" x14ac:dyDescent="0.2">
      <c r="A78" s="78"/>
      <c r="B78" s="53" t="s">
        <v>3</v>
      </c>
      <c r="C78" s="44" t="s">
        <v>127</v>
      </c>
      <c r="D78" s="59" t="s">
        <v>99</v>
      </c>
      <c r="E78" s="60" t="s">
        <v>56</v>
      </c>
      <c r="F78" s="59"/>
      <c r="G78" s="69">
        <v>41600295515</v>
      </c>
      <c r="H78" s="62">
        <f t="shared" si="17"/>
        <v>6.7024741350227318E-2</v>
      </c>
      <c r="I78" s="63">
        <f>(ROUND(($I$7*H78),2))-0.01</f>
        <v>1219542.56</v>
      </c>
      <c r="J78" s="64">
        <f t="shared" si="1"/>
        <v>1219542.56</v>
      </c>
      <c r="K78" s="64">
        <f t="shared" si="19"/>
        <v>0</v>
      </c>
    </row>
    <row r="79" spans="1:13" ht="18" customHeight="1" x14ac:dyDescent="0.2">
      <c r="A79" s="76" t="s">
        <v>3</v>
      </c>
      <c r="B79" s="53" t="s">
        <v>3</v>
      </c>
      <c r="C79" s="44" t="s">
        <v>126</v>
      </c>
      <c r="D79" s="59" t="s">
        <v>99</v>
      </c>
      <c r="E79" s="60" t="s">
        <v>164</v>
      </c>
      <c r="F79" s="59"/>
      <c r="G79" s="69">
        <v>17801378001</v>
      </c>
      <c r="H79" s="62">
        <f t="shared" si="17"/>
        <v>2.8680872129007801E-2</v>
      </c>
      <c r="I79" s="63">
        <f t="shared" si="20"/>
        <v>521860.2</v>
      </c>
      <c r="J79" s="64">
        <f t="shared" ref="J79:J115" si="21">IF(C79="v",0,I79)</f>
        <v>521860.2</v>
      </c>
      <c r="K79" s="64">
        <f t="shared" si="19"/>
        <v>0</v>
      </c>
    </row>
    <row r="80" spans="1:13" ht="18" customHeight="1" x14ac:dyDescent="0.2">
      <c r="A80" s="78"/>
      <c r="B80" s="53" t="s">
        <v>3</v>
      </c>
      <c r="C80" s="44" t="s">
        <v>127</v>
      </c>
      <c r="D80" s="59" t="s">
        <v>99</v>
      </c>
      <c r="E80" s="60" t="s">
        <v>66</v>
      </c>
      <c r="F80" s="59"/>
      <c r="G80" s="69">
        <v>156381659008</v>
      </c>
      <c r="H80" s="62">
        <f t="shared" si="17"/>
        <v>0.25195590841779736</v>
      </c>
      <c r="I80" s="63">
        <f>(ROUND(($I$7*H80),2))-0.01</f>
        <v>4584440.7700000005</v>
      </c>
      <c r="J80" s="64">
        <f t="shared" si="21"/>
        <v>4584440.7700000005</v>
      </c>
      <c r="K80" s="64">
        <f t="shared" si="19"/>
        <v>0</v>
      </c>
    </row>
    <row r="81" spans="1:13" ht="18" customHeight="1" x14ac:dyDescent="0.2">
      <c r="A81" s="78"/>
      <c r="B81" s="53" t="s">
        <v>3</v>
      </c>
      <c r="C81" s="44" t="s">
        <v>127</v>
      </c>
      <c r="D81" s="59" t="s">
        <v>99</v>
      </c>
      <c r="E81" s="60" t="s">
        <v>72</v>
      </c>
      <c r="F81" s="59"/>
      <c r="G81" s="69">
        <v>4567450102</v>
      </c>
      <c r="H81" s="62">
        <f t="shared" si="17"/>
        <v>7.3588939195452585E-3</v>
      </c>
      <c r="I81" s="63">
        <f t="shared" si="20"/>
        <v>133898.07999999999</v>
      </c>
      <c r="J81" s="64">
        <f t="shared" si="21"/>
        <v>133898.07999999999</v>
      </c>
      <c r="K81" s="64">
        <f t="shared" si="19"/>
        <v>0</v>
      </c>
    </row>
    <row r="82" spans="1:13" ht="18" customHeight="1" x14ac:dyDescent="0.2">
      <c r="A82" s="78"/>
      <c r="B82" s="53" t="s">
        <v>3</v>
      </c>
      <c r="C82" s="44" t="s">
        <v>127</v>
      </c>
      <c r="D82" s="59" t="s">
        <v>99</v>
      </c>
      <c r="E82" s="60" t="s">
        <v>144</v>
      </c>
      <c r="F82" s="59"/>
      <c r="G82" s="69">
        <v>766521601</v>
      </c>
      <c r="H82" s="62">
        <f t="shared" si="17"/>
        <v>1.2349891127062381E-3</v>
      </c>
      <c r="I82" s="63">
        <f t="shared" si="20"/>
        <v>22471.13</v>
      </c>
      <c r="J82" s="64">
        <f t="shared" si="21"/>
        <v>22471.13</v>
      </c>
      <c r="K82" s="64">
        <f t="shared" si="19"/>
        <v>0</v>
      </c>
    </row>
    <row r="83" spans="1:13" ht="18" customHeight="1" x14ac:dyDescent="0.2">
      <c r="A83" s="78"/>
      <c r="B83" s="53" t="s">
        <v>3</v>
      </c>
      <c r="C83" s="44" t="s">
        <v>127</v>
      </c>
      <c r="D83" s="59" t="s">
        <v>99</v>
      </c>
      <c r="E83" s="60" t="s">
        <v>78</v>
      </c>
      <c r="F83" s="59"/>
      <c r="G83" s="69">
        <v>67377831915</v>
      </c>
      <c r="H83" s="62">
        <f t="shared" si="17"/>
        <v>0.10855648261473574</v>
      </c>
      <c r="I83" s="63">
        <f>(ROUND(($I$7*H83),2))-0.01</f>
        <v>1975229.58</v>
      </c>
      <c r="J83" s="64">
        <f t="shared" si="21"/>
        <v>1975229.58</v>
      </c>
      <c r="K83" s="64">
        <f t="shared" si="19"/>
        <v>0</v>
      </c>
    </row>
    <row r="84" spans="1:13" ht="18" customHeight="1" x14ac:dyDescent="0.2">
      <c r="A84" s="76" t="s">
        <v>3</v>
      </c>
      <c r="B84" s="53" t="s">
        <v>3</v>
      </c>
      <c r="C84" s="44" t="s">
        <v>126</v>
      </c>
      <c r="D84" s="59" t="s">
        <v>99</v>
      </c>
      <c r="E84" s="60" t="s">
        <v>82</v>
      </c>
      <c r="F84" s="59"/>
      <c r="G84" s="69">
        <v>4107067922</v>
      </c>
      <c r="H84" s="62">
        <f t="shared" si="17"/>
        <v>6.6171444642889243E-3</v>
      </c>
      <c r="I84" s="63">
        <f t="shared" si="20"/>
        <v>120401.65</v>
      </c>
      <c r="J84" s="64">
        <f t="shared" si="21"/>
        <v>120401.65</v>
      </c>
      <c r="K84" s="64">
        <f t="shared" si="19"/>
        <v>0</v>
      </c>
    </row>
    <row r="85" spans="1:13" ht="18" customHeight="1" x14ac:dyDescent="0.2">
      <c r="A85" s="78"/>
      <c r="B85" s="53" t="s">
        <v>3</v>
      </c>
      <c r="C85" s="44" t="s">
        <v>127</v>
      </c>
      <c r="D85" s="59" t="s">
        <v>99</v>
      </c>
      <c r="E85" s="60" t="s">
        <v>145</v>
      </c>
      <c r="F85" s="59"/>
      <c r="G85" s="69">
        <v>4827800</v>
      </c>
      <c r="H85" s="62">
        <f t="shared" si="17"/>
        <v>7.7783593189608978E-6</v>
      </c>
      <c r="I85" s="63">
        <f t="shared" si="20"/>
        <v>141.53</v>
      </c>
      <c r="J85" s="64">
        <f t="shared" si="21"/>
        <v>141.53</v>
      </c>
      <c r="K85" s="64">
        <f t="shared" si="19"/>
        <v>0</v>
      </c>
    </row>
    <row r="86" spans="1:13" ht="18" customHeight="1" x14ac:dyDescent="0.2">
      <c r="A86" s="76"/>
      <c r="B86" s="53" t="s">
        <v>3</v>
      </c>
      <c r="C86" s="44" t="s">
        <v>127</v>
      </c>
      <c r="D86" s="59" t="s">
        <v>99</v>
      </c>
      <c r="E86" s="60" t="s">
        <v>84</v>
      </c>
      <c r="F86" s="59"/>
      <c r="G86" s="69">
        <v>12419308813</v>
      </c>
      <c r="H86" s="62">
        <f t="shared" si="17"/>
        <v>2.0009496342154137E-2</v>
      </c>
      <c r="I86" s="63">
        <f t="shared" si="20"/>
        <v>364080.97</v>
      </c>
      <c r="J86" s="64">
        <f t="shared" si="21"/>
        <v>364080.97</v>
      </c>
      <c r="K86" s="64">
        <f t="shared" si="19"/>
        <v>0</v>
      </c>
    </row>
    <row r="87" spans="1:13" ht="18" customHeight="1" x14ac:dyDescent="0.2">
      <c r="A87" s="78"/>
      <c r="B87" s="53" t="s">
        <v>3</v>
      </c>
      <c r="C87" s="44" t="s">
        <v>127</v>
      </c>
      <c r="D87" s="59" t="s">
        <v>99</v>
      </c>
      <c r="E87" s="60" t="s">
        <v>85</v>
      </c>
      <c r="F87" s="59"/>
      <c r="G87" s="69">
        <v>24313678353</v>
      </c>
      <c r="H87" s="62">
        <f t="shared" si="17"/>
        <v>3.9173231408773226E-2</v>
      </c>
      <c r="I87" s="63">
        <f t="shared" si="20"/>
        <v>712772.96</v>
      </c>
      <c r="J87" s="64">
        <f t="shared" si="21"/>
        <v>712772.96</v>
      </c>
      <c r="K87" s="64">
        <f t="shared" si="19"/>
        <v>0</v>
      </c>
    </row>
    <row r="88" spans="1:13" ht="18" customHeight="1" x14ac:dyDescent="0.2">
      <c r="A88" s="78"/>
      <c r="B88" s="53" t="s">
        <v>3</v>
      </c>
      <c r="C88" s="44" t="s">
        <v>127</v>
      </c>
      <c r="D88" s="59" t="s">
        <v>99</v>
      </c>
      <c r="E88" s="60" t="s">
        <v>86</v>
      </c>
      <c r="F88" s="59"/>
      <c r="G88" s="69">
        <v>1685492368</v>
      </c>
      <c r="H88" s="62">
        <f t="shared" si="17"/>
        <v>2.7155982575231513E-3</v>
      </c>
      <c r="I88" s="63">
        <f t="shared" si="20"/>
        <v>49411.42</v>
      </c>
      <c r="J88" s="64">
        <f t="shared" si="21"/>
        <v>49411.42</v>
      </c>
      <c r="K88" s="64">
        <f t="shared" si="19"/>
        <v>0</v>
      </c>
      <c r="M88" s="89"/>
    </row>
    <row r="89" spans="1:13" ht="18" customHeight="1" x14ac:dyDescent="0.2">
      <c r="A89" s="78"/>
      <c r="B89" s="53" t="s">
        <v>3</v>
      </c>
      <c r="C89" s="44" t="s">
        <v>127</v>
      </c>
      <c r="D89" s="59" t="s">
        <v>99</v>
      </c>
      <c r="E89" s="60" t="s">
        <v>169</v>
      </c>
      <c r="F89" s="59"/>
      <c r="G89" s="69">
        <v>0</v>
      </c>
      <c r="H89" s="62">
        <f t="shared" si="17"/>
        <v>0</v>
      </c>
      <c r="I89" s="63">
        <f t="shared" si="20"/>
        <v>0</v>
      </c>
      <c r="J89" s="64">
        <f t="shared" si="21"/>
        <v>0</v>
      </c>
      <c r="K89" s="64">
        <f t="shared" si="19"/>
        <v>0</v>
      </c>
    </row>
    <row r="90" spans="1:13" ht="18" customHeight="1" x14ac:dyDescent="0.2">
      <c r="A90" s="76" t="s">
        <v>3</v>
      </c>
      <c r="B90" s="77"/>
      <c r="C90" s="44" t="s">
        <v>125</v>
      </c>
      <c r="D90" s="59" t="s">
        <v>99</v>
      </c>
      <c r="E90" s="60" t="s">
        <v>87</v>
      </c>
      <c r="F90" s="59"/>
      <c r="G90" s="69">
        <v>4110400</v>
      </c>
      <c r="H90" s="62">
        <f t="shared" si="17"/>
        <v>6.6225129758185657E-6</v>
      </c>
      <c r="I90" s="63">
        <f t="shared" si="20"/>
        <v>120.5</v>
      </c>
      <c r="J90" s="64">
        <f t="shared" si="21"/>
        <v>0</v>
      </c>
      <c r="K90" s="64">
        <f t="shared" si="19"/>
        <v>120.5</v>
      </c>
    </row>
    <row r="91" spans="1:13" ht="18" customHeight="1" x14ac:dyDescent="0.2">
      <c r="A91" s="76" t="s">
        <v>3</v>
      </c>
      <c r="B91" s="77"/>
      <c r="C91" s="44" t="s">
        <v>125</v>
      </c>
      <c r="D91" s="60" t="s">
        <v>99</v>
      </c>
      <c r="E91" s="60" t="s">
        <v>93</v>
      </c>
      <c r="F91" s="59"/>
      <c r="G91" s="69">
        <v>174049048</v>
      </c>
      <c r="H91" s="62">
        <f t="shared" si="17"/>
        <v>2.8042090278534168E-4</v>
      </c>
      <c r="I91" s="63">
        <f t="shared" si="20"/>
        <v>5102.37</v>
      </c>
      <c r="J91" s="64">
        <f t="shared" si="21"/>
        <v>0</v>
      </c>
      <c r="K91" s="64">
        <f t="shared" si="19"/>
        <v>5102.37</v>
      </c>
      <c r="M91" s="38"/>
    </row>
    <row r="92" spans="1:13" s="9" customFormat="1" ht="18" customHeight="1" x14ac:dyDescent="0.2">
      <c r="A92" s="76"/>
      <c r="B92" s="53"/>
      <c r="C92" s="42"/>
      <c r="D92" s="66"/>
      <c r="E92" s="66"/>
      <c r="F92" s="65"/>
      <c r="G92" s="71">
        <f>SUM(G63:G91)</f>
        <v>447857880267.5</v>
      </c>
      <c r="H92" s="68"/>
      <c r="I92" s="65"/>
      <c r="J92" s="64"/>
      <c r="K92" s="65"/>
      <c r="M92" s="10"/>
    </row>
    <row r="93" spans="1:13" s="9" customFormat="1" ht="14.25" customHeight="1" x14ac:dyDescent="0.2">
      <c r="A93" s="76"/>
      <c r="B93" s="53"/>
      <c r="C93" s="42"/>
      <c r="D93" s="8"/>
      <c r="E93" s="8"/>
      <c r="G93" s="10"/>
      <c r="H93" s="24"/>
      <c r="J93" s="35"/>
    </row>
    <row r="94" spans="1:13" ht="18" customHeight="1" x14ac:dyDescent="0.2">
      <c r="A94" s="76"/>
      <c r="B94" s="53"/>
      <c r="C94" s="42"/>
      <c r="D94" s="4"/>
      <c r="E94" s="4"/>
      <c r="J94" s="35"/>
    </row>
    <row r="95" spans="1:13" ht="18" customHeight="1" x14ac:dyDescent="0.2">
      <c r="A95" s="78"/>
      <c r="B95" s="53" t="s">
        <v>3</v>
      </c>
      <c r="C95" s="44" t="s">
        <v>127</v>
      </c>
      <c r="D95" s="59" t="s">
        <v>102</v>
      </c>
      <c r="E95" s="60" t="s">
        <v>16</v>
      </c>
      <c r="F95" s="59"/>
      <c r="G95" s="61">
        <v>3105582350</v>
      </c>
      <c r="H95" s="62">
        <f t="shared" ref="H95:H108" si="22">G95/$I$6</f>
        <v>5.0035907479437803E-3</v>
      </c>
      <c r="I95" s="63">
        <f t="shared" ref="I95:I108" si="23">ROUND(($I$7*H95),2)</f>
        <v>91042.38</v>
      </c>
      <c r="J95" s="64">
        <f t="shared" si="21"/>
        <v>91042.38</v>
      </c>
      <c r="K95" s="64">
        <f t="shared" ref="K95:K108" si="24">IF(C95="v",I95,0)</f>
        <v>0</v>
      </c>
    </row>
    <row r="96" spans="1:13" s="80" customFormat="1" ht="18" customHeight="1" x14ac:dyDescent="0.2">
      <c r="A96" s="88"/>
      <c r="B96" s="86" t="s">
        <v>3</v>
      </c>
      <c r="C96" s="85" t="s">
        <v>127</v>
      </c>
      <c r="D96" s="80" t="s">
        <v>102</v>
      </c>
      <c r="E96" s="84" t="s">
        <v>184</v>
      </c>
      <c r="G96" s="83">
        <v>163340905</v>
      </c>
      <c r="H96" s="82">
        <f>G96/$I$6</f>
        <v>2.6316836873405207E-4</v>
      </c>
      <c r="I96" s="81">
        <f>ROUND(($I$7*H96),2)</f>
        <v>4788.46</v>
      </c>
      <c r="J96" s="81">
        <f>IF(C96="v",0,I96)</f>
        <v>4788.46</v>
      </c>
      <c r="K96" s="81">
        <f>IF(C96="v",I96,0)</f>
        <v>0</v>
      </c>
    </row>
    <row r="97" spans="1:11" ht="18" customHeight="1" x14ac:dyDescent="0.2">
      <c r="A97" s="76" t="s">
        <v>3</v>
      </c>
      <c r="B97" s="77"/>
      <c r="C97" s="44" t="s">
        <v>125</v>
      </c>
      <c r="D97" s="59" t="s">
        <v>102</v>
      </c>
      <c r="E97" s="60" t="s">
        <v>21</v>
      </c>
      <c r="F97" s="59"/>
      <c r="G97" s="61">
        <v>193451500</v>
      </c>
      <c r="H97" s="62">
        <f t="shared" si="22"/>
        <v>3.1168136165374787E-4</v>
      </c>
      <c r="I97" s="63">
        <f t="shared" si="23"/>
        <v>5671.17</v>
      </c>
      <c r="J97" s="64">
        <f t="shared" si="21"/>
        <v>0</v>
      </c>
      <c r="K97" s="64">
        <f t="shared" si="24"/>
        <v>5671.17</v>
      </c>
    </row>
    <row r="98" spans="1:11" ht="18" customHeight="1" x14ac:dyDescent="0.2">
      <c r="A98" s="78"/>
      <c r="B98" s="53" t="s">
        <v>3</v>
      </c>
      <c r="C98" s="44" t="s">
        <v>127</v>
      </c>
      <c r="D98" s="59" t="s">
        <v>102</v>
      </c>
      <c r="E98" s="60" t="s">
        <v>26</v>
      </c>
      <c r="F98" s="59"/>
      <c r="G98" s="61">
        <v>471039325</v>
      </c>
      <c r="H98" s="62">
        <f t="shared" si="22"/>
        <v>7.5891982335863143E-4</v>
      </c>
      <c r="I98" s="63">
        <f t="shared" si="23"/>
        <v>13808.86</v>
      </c>
      <c r="J98" s="64">
        <f t="shared" si="21"/>
        <v>13808.86</v>
      </c>
      <c r="K98" s="64">
        <f t="shared" si="24"/>
        <v>0</v>
      </c>
    </row>
    <row r="99" spans="1:11" ht="18" customHeight="1" x14ac:dyDescent="0.2">
      <c r="A99" s="78"/>
      <c r="B99" s="53" t="s">
        <v>3</v>
      </c>
      <c r="C99" s="44" t="s">
        <v>127</v>
      </c>
      <c r="D99" s="59" t="s">
        <v>102</v>
      </c>
      <c r="E99" s="60" t="s">
        <v>35</v>
      </c>
      <c r="F99" s="59"/>
      <c r="G99" s="61">
        <v>1097817116</v>
      </c>
      <c r="H99" s="62">
        <f t="shared" si="22"/>
        <v>1.7687592681456101E-3</v>
      </c>
      <c r="I99" s="63">
        <f t="shared" si="23"/>
        <v>32183.3</v>
      </c>
      <c r="J99" s="64">
        <f t="shared" si="21"/>
        <v>32183.3</v>
      </c>
      <c r="K99" s="64">
        <f t="shared" si="24"/>
        <v>0</v>
      </c>
    </row>
    <row r="100" spans="1:11" ht="18" customHeight="1" x14ac:dyDescent="0.2">
      <c r="A100" s="76" t="s">
        <v>3</v>
      </c>
      <c r="B100" s="53" t="s">
        <v>3</v>
      </c>
      <c r="C100" s="44" t="s">
        <v>126</v>
      </c>
      <c r="D100" s="59" t="s">
        <v>102</v>
      </c>
      <c r="E100" s="60" t="s">
        <v>40</v>
      </c>
      <c r="F100" s="59"/>
      <c r="G100" s="61">
        <v>115473113</v>
      </c>
      <c r="H100" s="62">
        <f t="shared" si="22"/>
        <v>1.860456863567204E-4</v>
      </c>
      <c r="I100" s="63">
        <f t="shared" si="23"/>
        <v>3385.18</v>
      </c>
      <c r="J100" s="64">
        <f t="shared" si="21"/>
        <v>3385.18</v>
      </c>
      <c r="K100" s="64">
        <f t="shared" si="24"/>
        <v>0</v>
      </c>
    </row>
    <row r="101" spans="1:11" ht="18" customHeight="1" x14ac:dyDescent="0.2">
      <c r="A101" s="76" t="s">
        <v>3</v>
      </c>
      <c r="B101" s="53" t="s">
        <v>3</v>
      </c>
      <c r="C101" s="44" t="s">
        <v>126</v>
      </c>
      <c r="D101" s="59" t="s">
        <v>102</v>
      </c>
      <c r="E101" s="60" t="s">
        <v>41</v>
      </c>
      <c r="F101" s="59"/>
      <c r="G101" s="61">
        <v>456919706</v>
      </c>
      <c r="H101" s="62">
        <f t="shared" si="22"/>
        <v>7.3617085487840696E-4</v>
      </c>
      <c r="I101" s="63">
        <f t="shared" si="23"/>
        <v>13394.93</v>
      </c>
      <c r="J101" s="64">
        <f t="shared" si="21"/>
        <v>13394.93</v>
      </c>
      <c r="K101" s="64">
        <f t="shared" si="24"/>
        <v>0</v>
      </c>
    </row>
    <row r="102" spans="1:11" ht="18" customHeight="1" x14ac:dyDescent="0.2">
      <c r="A102" s="76"/>
      <c r="B102" s="53" t="s">
        <v>3</v>
      </c>
      <c r="C102" s="44" t="s">
        <v>127</v>
      </c>
      <c r="D102" s="59" t="s">
        <v>102</v>
      </c>
      <c r="E102" s="60" t="s">
        <v>52</v>
      </c>
      <c r="F102" s="59"/>
      <c r="G102" s="61">
        <v>2275088194</v>
      </c>
      <c r="H102" s="62">
        <f t="shared" si="22"/>
        <v>3.6655315993325776E-3</v>
      </c>
      <c r="I102" s="63">
        <f t="shared" si="23"/>
        <v>66695.850000000006</v>
      </c>
      <c r="J102" s="64">
        <f t="shared" si="21"/>
        <v>66695.850000000006</v>
      </c>
      <c r="K102" s="64">
        <f t="shared" si="24"/>
        <v>0</v>
      </c>
    </row>
    <row r="103" spans="1:11" ht="18" customHeight="1" x14ac:dyDescent="0.2">
      <c r="A103" s="78"/>
      <c r="B103" s="53" t="s">
        <v>3</v>
      </c>
      <c r="C103" s="44" t="s">
        <v>127</v>
      </c>
      <c r="D103" s="59" t="s">
        <v>102</v>
      </c>
      <c r="E103" s="60" t="s">
        <v>53</v>
      </c>
      <c r="F103" s="59"/>
      <c r="G103" s="61">
        <v>8167419098</v>
      </c>
      <c r="H103" s="62">
        <f t="shared" si="22"/>
        <v>1.3159020765729215E-2</v>
      </c>
      <c r="I103" s="63">
        <f t="shared" si="23"/>
        <v>239433.76</v>
      </c>
      <c r="J103" s="64">
        <f t="shared" si="21"/>
        <v>239433.76</v>
      </c>
      <c r="K103" s="64">
        <f t="shared" si="24"/>
        <v>0</v>
      </c>
    </row>
    <row r="104" spans="1:11" ht="18" customHeight="1" x14ac:dyDescent="0.2">
      <c r="A104" s="76"/>
      <c r="B104" s="53" t="s">
        <v>3</v>
      </c>
      <c r="C104" s="44" t="s">
        <v>127</v>
      </c>
      <c r="D104" s="59" t="s">
        <v>102</v>
      </c>
      <c r="E104" s="60" t="s">
        <v>54</v>
      </c>
      <c r="F104" s="59"/>
      <c r="G104" s="61">
        <v>167139902</v>
      </c>
      <c r="H104" s="62">
        <f t="shared" si="22"/>
        <v>2.6928916158331149E-4</v>
      </c>
      <c r="I104" s="63">
        <f t="shared" si="23"/>
        <v>4899.83</v>
      </c>
      <c r="J104" s="64">
        <f t="shared" si="21"/>
        <v>4899.83</v>
      </c>
      <c r="K104" s="64">
        <f t="shared" si="24"/>
        <v>0</v>
      </c>
    </row>
    <row r="105" spans="1:11" ht="18" customHeight="1" x14ac:dyDescent="0.2">
      <c r="A105" s="76" t="s">
        <v>3</v>
      </c>
      <c r="B105" s="53" t="s">
        <v>3</v>
      </c>
      <c r="C105" s="44" t="s">
        <v>126</v>
      </c>
      <c r="D105" s="59" t="s">
        <v>102</v>
      </c>
      <c r="E105" s="60" t="s">
        <v>57</v>
      </c>
      <c r="F105" s="59"/>
      <c r="G105" s="61">
        <v>598365374</v>
      </c>
      <c r="H105" s="62">
        <f t="shared" si="22"/>
        <v>9.6406248871047315E-4</v>
      </c>
      <c r="I105" s="63">
        <f t="shared" si="23"/>
        <v>17541.509999999998</v>
      </c>
      <c r="J105" s="64">
        <f t="shared" si="21"/>
        <v>17541.509999999998</v>
      </c>
      <c r="K105" s="64">
        <f t="shared" si="24"/>
        <v>0</v>
      </c>
    </row>
    <row r="106" spans="1:11" ht="30" customHeight="1" x14ac:dyDescent="0.2">
      <c r="A106" s="78"/>
      <c r="B106" s="53" t="s">
        <v>3</v>
      </c>
      <c r="C106" s="44" t="s">
        <v>127</v>
      </c>
      <c r="D106" s="59" t="s">
        <v>102</v>
      </c>
      <c r="E106" s="60" t="s">
        <v>60</v>
      </c>
      <c r="F106" s="59"/>
      <c r="G106" s="61">
        <v>898990167</v>
      </c>
      <c r="H106" s="62">
        <f t="shared" si="22"/>
        <v>1.4484171968885751E-3</v>
      </c>
      <c r="I106" s="63">
        <f t="shared" si="23"/>
        <v>26354.54</v>
      </c>
      <c r="J106" s="64">
        <f t="shared" si="21"/>
        <v>26354.54</v>
      </c>
      <c r="K106" s="64">
        <f t="shared" si="24"/>
        <v>0</v>
      </c>
    </row>
    <row r="107" spans="1:11" ht="18" customHeight="1" x14ac:dyDescent="0.2">
      <c r="A107" s="76" t="s">
        <v>3</v>
      </c>
      <c r="B107" s="53" t="s">
        <v>3</v>
      </c>
      <c r="C107" s="44" t="s">
        <v>126</v>
      </c>
      <c r="D107" s="59" t="s">
        <v>102</v>
      </c>
      <c r="E107" s="60" t="s">
        <v>67</v>
      </c>
      <c r="F107" s="59"/>
      <c r="G107" s="61">
        <v>34972314</v>
      </c>
      <c r="H107" s="62">
        <f t="shared" si="22"/>
        <v>5.6346001182221021E-5</v>
      </c>
      <c r="I107" s="63">
        <f t="shared" si="23"/>
        <v>1025.24</v>
      </c>
      <c r="J107" s="64">
        <f t="shared" si="21"/>
        <v>1025.24</v>
      </c>
      <c r="K107" s="64">
        <f t="shared" si="24"/>
        <v>0</v>
      </c>
    </row>
    <row r="108" spans="1:11" ht="18" customHeight="1" x14ac:dyDescent="0.2">
      <c r="A108" s="76" t="s">
        <v>3</v>
      </c>
      <c r="B108" s="77"/>
      <c r="C108" s="44" t="s">
        <v>125</v>
      </c>
      <c r="D108" s="60" t="s">
        <v>102</v>
      </c>
      <c r="E108" s="60" t="s">
        <v>146</v>
      </c>
      <c r="F108" s="59"/>
      <c r="G108" s="61">
        <v>49932744</v>
      </c>
      <c r="H108" s="62">
        <f t="shared" si="22"/>
        <v>8.0449650899724271E-5</v>
      </c>
      <c r="I108" s="63">
        <f t="shared" si="23"/>
        <v>1463.81</v>
      </c>
      <c r="J108" s="64">
        <f t="shared" si="21"/>
        <v>0</v>
      </c>
      <c r="K108" s="64">
        <f t="shared" si="24"/>
        <v>1463.81</v>
      </c>
    </row>
    <row r="109" spans="1:11" s="9" customFormat="1" ht="18" customHeight="1" x14ac:dyDescent="0.2">
      <c r="A109" s="76"/>
      <c r="B109" s="77"/>
      <c r="C109" s="40"/>
      <c r="D109" s="66"/>
      <c r="E109" s="66"/>
      <c r="F109" s="65"/>
      <c r="G109" s="71">
        <f>SUM(G95:G108)</f>
        <v>17795531808</v>
      </c>
      <c r="H109" s="68"/>
      <c r="I109" s="65"/>
      <c r="J109" s="64"/>
      <c r="K109" s="65"/>
    </row>
    <row r="110" spans="1:11" ht="18" customHeight="1" x14ac:dyDescent="0.2">
      <c r="A110" s="76"/>
      <c r="B110" s="77"/>
      <c r="D110" s="4"/>
      <c r="E110" s="4"/>
      <c r="J110" s="35"/>
    </row>
    <row r="111" spans="1:11" ht="18" customHeight="1" x14ac:dyDescent="0.2">
      <c r="A111" s="76" t="s">
        <v>3</v>
      </c>
      <c r="B111" s="77"/>
      <c r="C111" s="44" t="s">
        <v>125</v>
      </c>
      <c r="D111" s="59" t="s">
        <v>107</v>
      </c>
      <c r="E111" s="60" t="s">
        <v>20</v>
      </c>
      <c r="F111" s="59"/>
      <c r="G111" s="61">
        <v>144653313</v>
      </c>
      <c r="H111" s="62">
        <f t="shared" ref="H111:H115" si="25">G111/$I$6</f>
        <v>2.3305966386182473E-4</v>
      </c>
      <c r="I111" s="63">
        <f t="shared" ref="I111:I115" si="26">ROUND(($I$7*H111),2)</f>
        <v>4240.62</v>
      </c>
      <c r="J111" s="64">
        <f t="shared" si="21"/>
        <v>0</v>
      </c>
      <c r="K111" s="64">
        <f t="shared" ref="K111:K115" si="27">IF(C111="v",I111,0)</f>
        <v>4240.62</v>
      </c>
    </row>
    <row r="112" spans="1:11" ht="18" customHeight="1" x14ac:dyDescent="0.2">
      <c r="A112" s="76" t="s">
        <v>3</v>
      </c>
      <c r="B112" s="53" t="s">
        <v>3</v>
      </c>
      <c r="C112" s="44" t="s">
        <v>126</v>
      </c>
      <c r="D112" s="59" t="s">
        <v>107</v>
      </c>
      <c r="E112" s="60" t="s">
        <v>46</v>
      </c>
      <c r="F112" s="59"/>
      <c r="G112" s="61">
        <v>799968652</v>
      </c>
      <c r="H112" s="62">
        <f t="shared" si="25"/>
        <v>1.2888776708150269E-3</v>
      </c>
      <c r="I112" s="63">
        <f t="shared" si="26"/>
        <v>23451.66</v>
      </c>
      <c r="J112" s="64">
        <f t="shared" si="21"/>
        <v>23451.66</v>
      </c>
      <c r="K112" s="64">
        <f t="shared" si="27"/>
        <v>0</v>
      </c>
    </row>
    <row r="113" spans="1:19" ht="18" customHeight="1" x14ac:dyDescent="0.2">
      <c r="A113" s="76" t="s">
        <v>3</v>
      </c>
      <c r="B113" s="53"/>
      <c r="C113" s="44" t="s">
        <v>125</v>
      </c>
      <c r="D113" s="59" t="s">
        <v>107</v>
      </c>
      <c r="E113" s="60" t="s">
        <v>162</v>
      </c>
      <c r="F113" s="59"/>
      <c r="G113" s="61">
        <v>162703522</v>
      </c>
      <c r="H113" s="62">
        <f t="shared" si="25"/>
        <v>2.6214144259838006E-4</v>
      </c>
      <c r="I113" s="63">
        <f t="shared" si="26"/>
        <v>4769.7700000000004</v>
      </c>
      <c r="J113" s="64">
        <f t="shared" si="21"/>
        <v>0</v>
      </c>
      <c r="K113" s="64">
        <f t="shared" si="27"/>
        <v>4769.7700000000004</v>
      </c>
    </row>
    <row r="114" spans="1:19" ht="18" customHeight="1" x14ac:dyDescent="0.2">
      <c r="A114" s="76" t="s">
        <v>3</v>
      </c>
      <c r="B114" s="77"/>
      <c r="C114" s="44" t="s">
        <v>125</v>
      </c>
      <c r="D114" s="59" t="s">
        <v>107</v>
      </c>
      <c r="E114" s="60" t="s">
        <v>50</v>
      </c>
      <c r="F114" s="59"/>
      <c r="G114" s="61">
        <v>42059853</v>
      </c>
      <c r="H114" s="62">
        <f t="shared" si="25"/>
        <v>6.7765162089704518E-5</v>
      </c>
      <c r="I114" s="63">
        <f t="shared" si="26"/>
        <v>1233.01</v>
      </c>
      <c r="J114" s="64">
        <f t="shared" si="21"/>
        <v>0</v>
      </c>
      <c r="K114" s="64">
        <f t="shared" si="27"/>
        <v>1233.01</v>
      </c>
    </row>
    <row r="115" spans="1:19" ht="18" customHeight="1" x14ac:dyDescent="0.2">
      <c r="A115" s="76" t="s">
        <v>3</v>
      </c>
      <c r="B115" s="53" t="s">
        <v>3</v>
      </c>
      <c r="C115" s="44" t="s">
        <v>126</v>
      </c>
      <c r="D115" s="59" t="s">
        <v>107</v>
      </c>
      <c r="E115" s="60" t="s">
        <v>68</v>
      </c>
      <c r="F115" s="59"/>
      <c r="G115" s="61">
        <v>1270494670</v>
      </c>
      <c r="H115" s="62">
        <f t="shared" si="25"/>
        <v>2.0469704743536704E-3</v>
      </c>
      <c r="I115" s="63">
        <f t="shared" si="26"/>
        <v>37245.46</v>
      </c>
      <c r="J115" s="64">
        <f t="shared" si="21"/>
        <v>37245.46</v>
      </c>
      <c r="K115" s="64">
        <f t="shared" si="27"/>
        <v>0</v>
      </c>
    </row>
    <row r="116" spans="1:19" ht="18" customHeight="1" x14ac:dyDescent="0.2">
      <c r="A116" s="76" t="s">
        <v>3</v>
      </c>
      <c r="B116" s="77"/>
      <c r="C116" s="44" t="s">
        <v>125</v>
      </c>
      <c r="D116" s="59" t="s">
        <v>107</v>
      </c>
      <c r="E116" s="60" t="s">
        <v>185</v>
      </c>
      <c r="F116" s="59"/>
      <c r="G116" s="61">
        <v>180490080</v>
      </c>
      <c r="H116" s="62">
        <f>G116/$I$6</f>
        <v>2.9079843733128917E-4</v>
      </c>
      <c r="I116" s="63">
        <f>ROUND(($I$7*H116),2)</f>
        <v>5291.2</v>
      </c>
      <c r="J116" s="64">
        <f>IF(C116="v",0,I116)</f>
        <v>0</v>
      </c>
      <c r="K116" s="64">
        <f>IF(C116="v",I116,0)</f>
        <v>5291.2</v>
      </c>
    </row>
    <row r="117" spans="1:19" ht="18" customHeight="1" x14ac:dyDescent="0.2">
      <c r="A117" s="76" t="s">
        <v>3</v>
      </c>
      <c r="B117" s="77" t="s">
        <v>3</v>
      </c>
      <c r="C117" s="44" t="s">
        <v>126</v>
      </c>
      <c r="D117" s="59" t="s">
        <v>107</v>
      </c>
      <c r="E117" s="60" t="s">
        <v>147</v>
      </c>
      <c r="F117" s="59"/>
      <c r="G117" s="61">
        <v>2518519898</v>
      </c>
      <c r="H117" s="62">
        <f>G117/$I$6</f>
        <v>4.0577390775501775E-3</v>
      </c>
      <c r="I117" s="63">
        <f>ROUND(($I$7*H117),2)</f>
        <v>73832.22</v>
      </c>
      <c r="J117" s="64">
        <f>IF(C117="v",0,I117)</f>
        <v>73832.22</v>
      </c>
      <c r="K117" s="64">
        <f>IF(C117="v",I117,0)</f>
        <v>0</v>
      </c>
    </row>
    <row r="118" spans="1:19" ht="18" customHeight="1" x14ac:dyDescent="0.2">
      <c r="A118" s="76" t="s">
        <v>3</v>
      </c>
      <c r="B118" s="77" t="s">
        <v>3</v>
      </c>
      <c r="C118" s="44" t="s">
        <v>126</v>
      </c>
      <c r="D118" s="60" t="s">
        <v>107</v>
      </c>
      <c r="E118" s="60" t="s">
        <v>92</v>
      </c>
      <c r="F118" s="59"/>
      <c r="G118" s="61">
        <v>127482881</v>
      </c>
      <c r="H118" s="62">
        <f>G118/$I$6</f>
        <v>2.0539534683175216E-4</v>
      </c>
      <c r="I118" s="63">
        <f>ROUND(($I$7*H118),2)</f>
        <v>3737.25</v>
      </c>
      <c r="J118" s="64">
        <f>IF(C118="v",0,I118)</f>
        <v>3737.25</v>
      </c>
      <c r="K118" s="64">
        <f>IF(C118="v",I118,0)</f>
        <v>0</v>
      </c>
    </row>
    <row r="119" spans="1:19" ht="18" customHeight="1" x14ac:dyDescent="0.2">
      <c r="A119" s="76" t="s">
        <v>3</v>
      </c>
      <c r="B119" s="53" t="s">
        <v>3</v>
      </c>
      <c r="C119" s="44" t="s">
        <v>126</v>
      </c>
      <c r="D119" s="60" t="s">
        <v>107</v>
      </c>
      <c r="E119" s="60" t="s">
        <v>95</v>
      </c>
      <c r="F119" s="59"/>
      <c r="G119" s="61">
        <v>247465731</v>
      </c>
      <c r="H119" s="62">
        <f>G119/$I$6</f>
        <v>3.9870694205379687E-4</v>
      </c>
      <c r="I119" s="63">
        <f>ROUND(($I$7*H119),2)</f>
        <v>7254.64</v>
      </c>
      <c r="J119" s="64">
        <f>IF(C119="v",0,I119)</f>
        <v>7254.64</v>
      </c>
      <c r="K119" s="64">
        <f>IF(C119="v",I119,0)</f>
        <v>0</v>
      </c>
    </row>
    <row r="120" spans="1:19" ht="18" customHeight="1" x14ac:dyDescent="0.2">
      <c r="A120" s="76"/>
      <c r="B120" s="53"/>
      <c r="C120" s="42"/>
      <c r="D120" s="66"/>
      <c r="E120" s="66"/>
      <c r="F120" s="65"/>
      <c r="G120" s="71">
        <f>SUM(G111:G119)</f>
        <v>5493838600</v>
      </c>
      <c r="H120" s="68"/>
      <c r="I120" s="65"/>
      <c r="J120" s="64"/>
      <c r="K120" s="65"/>
      <c r="L120" s="9"/>
      <c r="M120" s="9"/>
      <c r="N120" s="9"/>
      <c r="O120" s="9"/>
      <c r="P120" s="9"/>
      <c r="Q120" s="9"/>
      <c r="R120" s="9"/>
      <c r="S120" s="9"/>
    </row>
    <row r="121" spans="1:19" s="9" customFormat="1" ht="18" customHeight="1" x14ac:dyDescent="0.2">
      <c r="A121" s="76"/>
      <c r="B121" s="53"/>
      <c r="C121" s="42"/>
      <c r="D121" s="4"/>
      <c r="E121" s="4"/>
      <c r="F121" s="2"/>
      <c r="G121" s="1"/>
      <c r="H121" s="20"/>
      <c r="I121" s="2"/>
      <c r="J121" s="35"/>
      <c r="K121" s="2"/>
      <c r="L121" s="2"/>
      <c r="M121" s="2"/>
      <c r="N121" s="2"/>
      <c r="O121" s="2"/>
      <c r="P121" s="2"/>
      <c r="Q121" s="2"/>
      <c r="R121" s="2"/>
      <c r="S121" s="2"/>
    </row>
    <row r="122" spans="1:19" s="9" customFormat="1" ht="18" customHeight="1" x14ac:dyDescent="0.2">
      <c r="A122" s="76"/>
      <c r="B122" s="53" t="s">
        <v>3</v>
      </c>
      <c r="C122" s="44" t="s">
        <v>127</v>
      </c>
      <c r="D122" s="60" t="s">
        <v>100</v>
      </c>
      <c r="E122" s="60" t="s">
        <v>149</v>
      </c>
      <c r="F122" s="59"/>
      <c r="G122" s="61">
        <v>289427733</v>
      </c>
      <c r="H122" s="62">
        <f t="shared" ref="H122:H134" si="28">G122/$I$6</f>
        <v>4.6631445050463491E-4</v>
      </c>
      <c r="I122" s="63">
        <f t="shared" ref="I122:I133" si="29">ROUND(($I$7*H122),2)</f>
        <v>8484.7800000000007</v>
      </c>
      <c r="J122" s="64">
        <f t="shared" ref="J122:J134" si="30">IF(C122="v",0,I122)</f>
        <v>8484.7800000000007</v>
      </c>
      <c r="K122" s="64">
        <f t="shared" ref="K122:K134" si="31">IF(C122="v",I122,0)</f>
        <v>0</v>
      </c>
      <c r="L122" s="2"/>
      <c r="M122" s="2"/>
      <c r="N122" s="2"/>
      <c r="O122" s="2"/>
      <c r="P122" s="2"/>
      <c r="Q122" s="2"/>
      <c r="R122" s="2"/>
      <c r="S122" s="2"/>
    </row>
    <row r="123" spans="1:19" ht="18" customHeight="1" x14ac:dyDescent="0.2">
      <c r="A123" s="76" t="s">
        <v>3</v>
      </c>
      <c r="B123" s="77"/>
      <c r="C123" s="44" t="s">
        <v>125</v>
      </c>
      <c r="D123" s="59" t="s">
        <v>100</v>
      </c>
      <c r="E123" s="60" t="s">
        <v>8</v>
      </c>
      <c r="F123" s="59"/>
      <c r="G123" s="61">
        <v>38274195</v>
      </c>
      <c r="H123" s="62">
        <f t="shared" si="28"/>
        <v>6.1665860506644144E-5</v>
      </c>
      <c r="I123" s="63">
        <f t="shared" si="29"/>
        <v>1122.04</v>
      </c>
      <c r="J123" s="64">
        <f t="shared" si="30"/>
        <v>0</v>
      </c>
      <c r="K123" s="64">
        <f t="shared" si="31"/>
        <v>1122.04</v>
      </c>
    </row>
    <row r="124" spans="1:19" ht="18" customHeight="1" x14ac:dyDescent="0.2">
      <c r="A124" s="78"/>
      <c r="B124" s="53" t="s">
        <v>3</v>
      </c>
      <c r="C124" s="44" t="s">
        <v>127</v>
      </c>
      <c r="D124" s="59" t="s">
        <v>100</v>
      </c>
      <c r="E124" s="60" t="s">
        <v>22</v>
      </c>
      <c r="F124" s="59"/>
      <c r="G124" s="61">
        <v>602952306</v>
      </c>
      <c r="H124" s="62">
        <f t="shared" si="28"/>
        <v>9.7145277108912184E-4</v>
      </c>
      <c r="I124" s="63">
        <f t="shared" si="29"/>
        <v>17675.98</v>
      </c>
      <c r="J124" s="64">
        <f t="shared" si="30"/>
        <v>17675.98</v>
      </c>
      <c r="K124" s="64">
        <f t="shared" si="31"/>
        <v>0</v>
      </c>
    </row>
    <row r="125" spans="1:19" ht="18" customHeight="1" x14ac:dyDescent="0.2">
      <c r="A125" s="78"/>
      <c r="B125" s="53" t="s">
        <v>3</v>
      </c>
      <c r="C125" s="44" t="s">
        <v>127</v>
      </c>
      <c r="D125" s="59" t="s">
        <v>100</v>
      </c>
      <c r="E125" s="60" t="s">
        <v>28</v>
      </c>
      <c r="F125" s="59"/>
      <c r="G125" s="61">
        <v>2349299006</v>
      </c>
      <c r="H125" s="62">
        <f t="shared" si="28"/>
        <v>3.785097107656836E-3</v>
      </c>
      <c r="I125" s="63">
        <f t="shared" si="29"/>
        <v>68871.39</v>
      </c>
      <c r="J125" s="64">
        <f t="shared" si="30"/>
        <v>68871.39</v>
      </c>
      <c r="K125" s="64">
        <f t="shared" si="31"/>
        <v>0</v>
      </c>
    </row>
    <row r="126" spans="1:19" ht="18" customHeight="1" x14ac:dyDescent="0.2">
      <c r="A126" s="78"/>
      <c r="B126" s="53" t="s">
        <v>3</v>
      </c>
      <c r="C126" s="44" t="s">
        <v>127</v>
      </c>
      <c r="D126" s="59" t="s">
        <v>100</v>
      </c>
      <c r="E126" s="60" t="s">
        <v>42</v>
      </c>
      <c r="F126" s="59"/>
      <c r="G126" s="61">
        <v>9756177988</v>
      </c>
      <c r="H126" s="62">
        <f t="shared" si="28"/>
        <v>1.5718765891379299E-2</v>
      </c>
      <c r="I126" s="63">
        <f t="shared" si="29"/>
        <v>286009.37</v>
      </c>
      <c r="J126" s="64">
        <f t="shared" si="30"/>
        <v>286009.37</v>
      </c>
      <c r="K126" s="64">
        <f t="shared" si="31"/>
        <v>0</v>
      </c>
    </row>
    <row r="127" spans="1:19" ht="18" customHeight="1" x14ac:dyDescent="0.2">
      <c r="A127" s="78"/>
      <c r="B127" s="53" t="s">
        <v>3</v>
      </c>
      <c r="C127" s="44" t="s">
        <v>127</v>
      </c>
      <c r="D127" s="59" t="s">
        <v>100</v>
      </c>
      <c r="E127" s="60" t="s">
        <v>44</v>
      </c>
      <c r="F127" s="59"/>
      <c r="G127" s="61">
        <v>3731694856</v>
      </c>
      <c r="H127" s="62">
        <f t="shared" si="28"/>
        <v>6.0123583120025772E-3</v>
      </c>
      <c r="I127" s="63">
        <f t="shared" si="29"/>
        <v>109397.32</v>
      </c>
      <c r="J127" s="64">
        <f t="shared" si="30"/>
        <v>109397.32</v>
      </c>
      <c r="K127" s="64">
        <f t="shared" si="31"/>
        <v>0</v>
      </c>
    </row>
    <row r="128" spans="1:19" ht="18" customHeight="1" x14ac:dyDescent="0.2">
      <c r="A128" s="76"/>
      <c r="B128" s="53" t="s">
        <v>3</v>
      </c>
      <c r="C128" s="44" t="s">
        <v>127</v>
      </c>
      <c r="D128" s="59" t="s">
        <v>100</v>
      </c>
      <c r="E128" s="60" t="s">
        <v>58</v>
      </c>
      <c r="F128" s="59"/>
      <c r="G128" s="61">
        <v>148950654</v>
      </c>
      <c r="H128" s="62">
        <f t="shared" si="28"/>
        <v>2.3998336874067283E-4</v>
      </c>
      <c r="I128" s="63">
        <f t="shared" si="29"/>
        <v>4366.6000000000004</v>
      </c>
      <c r="J128" s="64">
        <f t="shared" si="30"/>
        <v>4366.6000000000004</v>
      </c>
      <c r="K128" s="64">
        <f t="shared" si="31"/>
        <v>0</v>
      </c>
    </row>
    <row r="129" spans="1:19" ht="18" customHeight="1" x14ac:dyDescent="0.2">
      <c r="A129" s="78"/>
      <c r="B129" s="53" t="s">
        <v>3</v>
      </c>
      <c r="C129" s="44" t="s">
        <v>127</v>
      </c>
      <c r="D129" s="59" t="s">
        <v>100</v>
      </c>
      <c r="E129" s="60" t="s">
        <v>61</v>
      </c>
      <c r="F129" s="59"/>
      <c r="G129" s="61">
        <v>11115792219</v>
      </c>
      <c r="H129" s="62">
        <f t="shared" si="28"/>
        <v>1.7909322257403305E-2</v>
      </c>
      <c r="I129" s="63">
        <f t="shared" si="29"/>
        <v>325867.44</v>
      </c>
      <c r="J129" s="64">
        <f t="shared" si="30"/>
        <v>325867.44</v>
      </c>
      <c r="K129" s="64">
        <f t="shared" si="31"/>
        <v>0</v>
      </c>
    </row>
    <row r="130" spans="1:19" ht="18" customHeight="1" x14ac:dyDescent="0.2">
      <c r="A130" s="78"/>
      <c r="B130" s="53" t="s">
        <v>3</v>
      </c>
      <c r="C130" s="44" t="s">
        <v>127</v>
      </c>
      <c r="D130" s="59" t="s">
        <v>100</v>
      </c>
      <c r="E130" s="60" t="s">
        <v>74</v>
      </c>
      <c r="F130" s="59"/>
      <c r="G130" s="61">
        <v>1280038201</v>
      </c>
      <c r="H130" s="62">
        <f t="shared" si="28"/>
        <v>2.0623466318766917E-3</v>
      </c>
      <c r="I130" s="63">
        <f t="shared" si="29"/>
        <v>37525.24</v>
      </c>
      <c r="J130" s="64">
        <f t="shared" si="30"/>
        <v>37525.24</v>
      </c>
      <c r="K130" s="64">
        <f t="shared" si="31"/>
        <v>0</v>
      </c>
    </row>
    <row r="131" spans="1:19" ht="34.5" customHeight="1" x14ac:dyDescent="0.2">
      <c r="A131" s="78"/>
      <c r="B131" s="53" t="s">
        <v>3</v>
      </c>
      <c r="C131" s="44" t="s">
        <v>127</v>
      </c>
      <c r="D131" s="59" t="s">
        <v>100</v>
      </c>
      <c r="E131" s="60" t="s">
        <v>81</v>
      </c>
      <c r="F131" s="59"/>
      <c r="G131" s="61">
        <v>44347485</v>
      </c>
      <c r="H131" s="62">
        <f t="shared" si="28"/>
        <v>7.1450903770294675E-5</v>
      </c>
      <c r="I131" s="63">
        <f t="shared" si="29"/>
        <v>1300.08</v>
      </c>
      <c r="J131" s="64">
        <f t="shared" si="30"/>
        <v>1300.08</v>
      </c>
      <c r="K131" s="64">
        <f t="shared" si="31"/>
        <v>0</v>
      </c>
    </row>
    <row r="132" spans="1:19" ht="18" customHeight="1" x14ac:dyDescent="0.2">
      <c r="A132" s="78"/>
      <c r="B132" s="53" t="s">
        <v>3</v>
      </c>
      <c r="C132" s="44" t="s">
        <v>127</v>
      </c>
      <c r="D132" s="59" t="s">
        <v>100</v>
      </c>
      <c r="E132" s="60" t="s">
        <v>168</v>
      </c>
      <c r="F132" s="59"/>
      <c r="G132" s="61">
        <v>373192303</v>
      </c>
      <c r="H132" s="62">
        <f t="shared" si="28"/>
        <v>6.0127259368750337E-4</v>
      </c>
      <c r="I132" s="63">
        <f t="shared" si="29"/>
        <v>10940.4</v>
      </c>
      <c r="J132" s="64">
        <f t="shared" si="30"/>
        <v>10940.4</v>
      </c>
      <c r="K132" s="64">
        <f t="shared" si="31"/>
        <v>0</v>
      </c>
    </row>
    <row r="133" spans="1:19" ht="30" customHeight="1" x14ac:dyDescent="0.2">
      <c r="A133" s="78" t="s">
        <v>3</v>
      </c>
      <c r="B133" s="53"/>
      <c r="C133" s="44" t="s">
        <v>125</v>
      </c>
      <c r="D133" s="59" t="s">
        <v>100</v>
      </c>
      <c r="E133" s="60" t="s">
        <v>148</v>
      </c>
      <c r="F133" s="59"/>
      <c r="G133" s="61">
        <v>202942711</v>
      </c>
      <c r="H133" s="62">
        <f t="shared" si="28"/>
        <v>3.2697322327396289E-4</v>
      </c>
      <c r="I133" s="63">
        <f t="shared" si="29"/>
        <v>5949.41</v>
      </c>
      <c r="J133" s="64">
        <f t="shared" si="30"/>
        <v>0</v>
      </c>
      <c r="K133" s="64">
        <f t="shared" si="31"/>
        <v>5949.41</v>
      </c>
    </row>
    <row r="134" spans="1:19" ht="18" customHeight="1" x14ac:dyDescent="0.2">
      <c r="A134" s="78"/>
      <c r="B134" s="53" t="s">
        <v>3</v>
      </c>
      <c r="C134" s="44" t="s">
        <v>127</v>
      </c>
      <c r="D134" s="60" t="s">
        <v>100</v>
      </c>
      <c r="E134" s="60" t="s">
        <v>90</v>
      </c>
      <c r="F134" s="59"/>
      <c r="G134" s="61">
        <v>35373636694</v>
      </c>
      <c r="H134" s="62">
        <f t="shared" si="28"/>
        <v>5.6992596342912309E-2</v>
      </c>
      <c r="I134" s="63">
        <f>(ROUND(($I$7*H134),2))-0.01</f>
        <v>1037003.58</v>
      </c>
      <c r="J134" s="64">
        <f t="shared" si="30"/>
        <v>1037003.58</v>
      </c>
      <c r="K134" s="64">
        <f t="shared" si="31"/>
        <v>0</v>
      </c>
    </row>
    <row r="135" spans="1:19" ht="18" customHeight="1" x14ac:dyDescent="0.2">
      <c r="A135" s="78"/>
      <c r="B135" s="53"/>
      <c r="C135" s="42"/>
      <c r="D135" s="66"/>
      <c r="E135" s="66"/>
      <c r="F135" s="65"/>
      <c r="G135" s="71">
        <f>SUM(G122:G134)</f>
        <v>65306726351</v>
      </c>
      <c r="H135" s="68"/>
      <c r="I135" s="65"/>
      <c r="J135" s="64"/>
      <c r="K135" s="65"/>
      <c r="L135" s="9"/>
      <c r="M135" s="9"/>
      <c r="N135" s="9"/>
      <c r="O135" s="9"/>
      <c r="P135" s="9"/>
      <c r="Q135" s="9"/>
      <c r="R135" s="9"/>
      <c r="S135" s="9"/>
    </row>
    <row r="136" spans="1:19" s="9" customFormat="1" ht="18" customHeight="1" x14ac:dyDescent="0.2">
      <c r="A136" s="78"/>
      <c r="B136" s="53"/>
      <c r="C136" s="42"/>
      <c r="D136" s="4"/>
      <c r="E136" s="4"/>
      <c r="F136" s="2"/>
      <c r="G136" s="1"/>
      <c r="H136" s="20"/>
      <c r="I136" s="2"/>
      <c r="J136" s="35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8" customHeight="1" x14ac:dyDescent="0.2">
      <c r="A137" s="76" t="s">
        <v>3</v>
      </c>
      <c r="B137" s="77"/>
      <c r="C137" s="44" t="s">
        <v>125</v>
      </c>
      <c r="D137" s="59" t="s">
        <v>101</v>
      </c>
      <c r="E137" s="60" t="s">
        <v>9</v>
      </c>
      <c r="F137" s="59"/>
      <c r="G137" s="61">
        <v>358052082</v>
      </c>
      <c r="H137" s="62">
        <f t="shared" ref="H137:H150" si="32">G137/$I$6</f>
        <v>5.7687927186255675E-4</v>
      </c>
      <c r="I137" s="63">
        <f t="shared" ref="I137:I149" si="33">ROUND(($I$7*H137),2)</f>
        <v>10496.55</v>
      </c>
      <c r="J137" s="64">
        <f>IF(C137="v",0,I137)</f>
        <v>0</v>
      </c>
      <c r="K137" s="64">
        <f t="shared" ref="K137:K150" si="34">IF(C137="v",I137,0)</f>
        <v>10496.55</v>
      </c>
    </row>
    <row r="138" spans="1:19" ht="18" customHeight="1" x14ac:dyDescent="0.2">
      <c r="A138" s="76"/>
      <c r="B138" s="53" t="s">
        <v>3</v>
      </c>
      <c r="C138" s="44" t="s">
        <v>127</v>
      </c>
      <c r="D138" s="59" t="s">
        <v>101</v>
      </c>
      <c r="E138" s="60" t="s">
        <v>149</v>
      </c>
      <c r="F138" s="59"/>
      <c r="G138" s="61">
        <v>165809648</v>
      </c>
      <c r="H138" s="62">
        <f t="shared" si="32"/>
        <v>2.6714590925357845E-4</v>
      </c>
      <c r="I138" s="63">
        <f t="shared" si="33"/>
        <v>4860.83</v>
      </c>
      <c r="J138" s="64">
        <f>IF(C138="v",0,I138)</f>
        <v>4860.83</v>
      </c>
      <c r="K138" s="64">
        <f t="shared" si="34"/>
        <v>0</v>
      </c>
    </row>
    <row r="139" spans="1:19" ht="18" customHeight="1" x14ac:dyDescent="0.2">
      <c r="A139" s="76"/>
      <c r="B139" s="53" t="s">
        <v>3</v>
      </c>
      <c r="C139" s="44" t="s">
        <v>127</v>
      </c>
      <c r="D139" s="59" t="s">
        <v>101</v>
      </c>
      <c r="E139" s="60" t="s">
        <v>17</v>
      </c>
      <c r="F139" s="59"/>
      <c r="G139" s="61">
        <v>3104630053</v>
      </c>
      <c r="H139" s="62">
        <f t="shared" si="32"/>
        <v>5.0020564448980103E-3</v>
      </c>
      <c r="I139" s="63">
        <f t="shared" si="33"/>
        <v>91014.46</v>
      </c>
      <c r="J139" s="64">
        <f>IF(C139="v",0,I139)</f>
        <v>91014.46</v>
      </c>
      <c r="K139" s="64">
        <f t="shared" si="34"/>
        <v>0</v>
      </c>
    </row>
    <row r="140" spans="1:19" ht="18" customHeight="1" x14ac:dyDescent="0.2">
      <c r="A140" s="76" t="s">
        <v>3</v>
      </c>
      <c r="B140" s="53" t="s">
        <v>3</v>
      </c>
      <c r="C140" s="44" t="s">
        <v>126</v>
      </c>
      <c r="D140" s="59" t="s">
        <v>101</v>
      </c>
      <c r="E140" s="60" t="s">
        <v>175</v>
      </c>
      <c r="F140" s="59"/>
      <c r="G140" s="61">
        <v>503049817</v>
      </c>
      <c r="H140" s="62">
        <f t="shared" si="32"/>
        <v>8.1049385475030528E-4</v>
      </c>
      <c r="I140" s="63">
        <f t="shared" si="33"/>
        <v>14747.27</v>
      </c>
      <c r="J140" s="64">
        <f>IF(C140="v",0,I140)</f>
        <v>14747.27</v>
      </c>
      <c r="K140" s="64">
        <f t="shared" si="34"/>
        <v>0</v>
      </c>
    </row>
    <row r="141" spans="1:19" ht="18" customHeight="1" x14ac:dyDescent="0.2">
      <c r="A141" s="76" t="s">
        <v>3</v>
      </c>
      <c r="B141" s="53"/>
      <c r="C141" s="44" t="s">
        <v>125</v>
      </c>
      <c r="D141" s="59" t="s">
        <v>101</v>
      </c>
      <c r="E141" s="60" t="s">
        <v>29</v>
      </c>
      <c r="F141" s="59"/>
      <c r="G141" s="61">
        <v>17135257</v>
      </c>
      <c r="H141" s="62">
        <f t="shared" si="32"/>
        <v>2.7607644469269636E-5</v>
      </c>
      <c r="I141" s="63">
        <f t="shared" si="33"/>
        <v>502.33</v>
      </c>
      <c r="J141" s="64">
        <f>IF(C141="v",0,I141)</f>
        <v>0</v>
      </c>
      <c r="K141" s="64">
        <f t="shared" si="34"/>
        <v>502.33</v>
      </c>
    </row>
    <row r="142" spans="1:19" ht="18" customHeight="1" x14ac:dyDescent="0.2">
      <c r="A142" s="76"/>
      <c r="B142" s="53" t="s">
        <v>3</v>
      </c>
      <c r="C142" s="44" t="s">
        <v>127</v>
      </c>
      <c r="D142" s="59" t="s">
        <v>101</v>
      </c>
      <c r="E142" s="60" t="s">
        <v>32</v>
      </c>
      <c r="F142" s="59"/>
      <c r="G142" s="61">
        <v>730268841</v>
      </c>
      <c r="H142" s="62">
        <f t="shared" si="32"/>
        <v>1.1765801078626131E-3</v>
      </c>
      <c r="I142" s="63">
        <f t="shared" si="33"/>
        <v>21408.36</v>
      </c>
      <c r="J142" s="64">
        <f t="shared" ref="J142:J183" si="35">IF(C142="v",0,I142)</f>
        <v>21408.36</v>
      </c>
      <c r="K142" s="64">
        <f t="shared" si="34"/>
        <v>0</v>
      </c>
    </row>
    <row r="143" spans="1:19" ht="18" customHeight="1" x14ac:dyDescent="0.2">
      <c r="A143" s="76" t="s">
        <v>3</v>
      </c>
      <c r="B143" s="53" t="s">
        <v>3</v>
      </c>
      <c r="C143" s="44" t="s">
        <v>126</v>
      </c>
      <c r="D143" s="59" t="s">
        <v>101</v>
      </c>
      <c r="E143" s="60" t="s">
        <v>34</v>
      </c>
      <c r="F143" s="59"/>
      <c r="G143" s="61">
        <v>1003825807</v>
      </c>
      <c r="H143" s="62">
        <f t="shared" si="32"/>
        <v>1.6173242098868829E-3</v>
      </c>
      <c r="I143" s="63">
        <f t="shared" si="33"/>
        <v>29427.88</v>
      </c>
      <c r="J143" s="64">
        <f t="shared" si="35"/>
        <v>29427.88</v>
      </c>
      <c r="K143" s="64">
        <f t="shared" si="34"/>
        <v>0</v>
      </c>
    </row>
    <row r="144" spans="1:19" ht="18" customHeight="1" x14ac:dyDescent="0.2">
      <c r="A144" s="76"/>
      <c r="B144" s="53" t="s">
        <v>3</v>
      </c>
      <c r="C144" s="44" t="s">
        <v>127</v>
      </c>
      <c r="D144" s="59" t="s">
        <v>101</v>
      </c>
      <c r="E144" s="60" t="s">
        <v>42</v>
      </c>
      <c r="F144" s="59"/>
      <c r="G144" s="61">
        <v>1859487587</v>
      </c>
      <c r="H144" s="62">
        <f t="shared" si="32"/>
        <v>2.9959324331649121E-3</v>
      </c>
      <c r="I144" s="63">
        <f t="shared" si="33"/>
        <v>54512.22</v>
      </c>
      <c r="J144" s="64">
        <f t="shared" si="35"/>
        <v>54512.22</v>
      </c>
      <c r="K144" s="64">
        <f t="shared" si="34"/>
        <v>0</v>
      </c>
    </row>
    <row r="145" spans="1:19" ht="18" customHeight="1" x14ac:dyDescent="0.2">
      <c r="A145" s="76" t="s">
        <v>3</v>
      </c>
      <c r="B145" s="77"/>
      <c r="C145" s="44" t="s">
        <v>125</v>
      </c>
      <c r="D145" s="59" t="s">
        <v>101</v>
      </c>
      <c r="E145" s="60" t="s">
        <v>51</v>
      </c>
      <c r="F145" s="59"/>
      <c r="G145" s="61">
        <v>59748355</v>
      </c>
      <c r="H145" s="62">
        <f t="shared" si="32"/>
        <v>9.6264172895901628E-5</v>
      </c>
      <c r="I145" s="63">
        <f t="shared" si="33"/>
        <v>1751.57</v>
      </c>
      <c r="J145" s="64">
        <f t="shared" si="35"/>
        <v>0</v>
      </c>
      <c r="K145" s="64">
        <f t="shared" si="34"/>
        <v>1751.57</v>
      </c>
    </row>
    <row r="146" spans="1:19" ht="18" customHeight="1" x14ac:dyDescent="0.2">
      <c r="A146" s="76"/>
      <c r="B146" s="53" t="s">
        <v>3</v>
      </c>
      <c r="C146" s="44" t="s">
        <v>127</v>
      </c>
      <c r="D146" s="59" t="s">
        <v>101</v>
      </c>
      <c r="E146" s="60" t="s">
        <v>150</v>
      </c>
      <c r="F146" s="59"/>
      <c r="G146" s="61">
        <v>3029362262</v>
      </c>
      <c r="H146" s="62">
        <f t="shared" si="32"/>
        <v>4.88078797405364E-3</v>
      </c>
      <c r="I146" s="63">
        <f t="shared" si="33"/>
        <v>88807.93</v>
      </c>
      <c r="J146" s="64">
        <f t="shared" si="35"/>
        <v>88807.93</v>
      </c>
      <c r="K146" s="64">
        <f t="shared" si="34"/>
        <v>0</v>
      </c>
    </row>
    <row r="147" spans="1:19" ht="18" customHeight="1" x14ac:dyDescent="0.2">
      <c r="A147" s="76" t="s">
        <v>3</v>
      </c>
      <c r="B147" s="53" t="s">
        <v>3</v>
      </c>
      <c r="C147" s="44" t="s">
        <v>126</v>
      </c>
      <c r="D147" s="59" t="s">
        <v>101</v>
      </c>
      <c r="E147" s="60" t="s">
        <v>62</v>
      </c>
      <c r="F147" s="59"/>
      <c r="G147" s="61">
        <v>207168375</v>
      </c>
      <c r="H147" s="62">
        <f t="shared" si="32"/>
        <v>3.3378144502159071E-4</v>
      </c>
      <c r="I147" s="63">
        <f t="shared" si="33"/>
        <v>6073.29</v>
      </c>
      <c r="J147" s="64">
        <f t="shared" si="35"/>
        <v>6073.29</v>
      </c>
      <c r="K147" s="64">
        <f t="shared" si="34"/>
        <v>0</v>
      </c>
    </row>
    <row r="148" spans="1:19" ht="18" customHeight="1" x14ac:dyDescent="0.2">
      <c r="A148" s="78"/>
      <c r="B148" s="53" t="s">
        <v>3</v>
      </c>
      <c r="C148" s="44" t="s">
        <v>127</v>
      </c>
      <c r="D148" s="59" t="s">
        <v>101</v>
      </c>
      <c r="E148" s="60" t="s">
        <v>72</v>
      </c>
      <c r="F148" s="59"/>
      <c r="G148" s="61">
        <v>130866498</v>
      </c>
      <c r="H148" s="62">
        <f t="shared" si="32"/>
        <v>2.1084689594806695E-4</v>
      </c>
      <c r="I148" s="63">
        <f t="shared" si="33"/>
        <v>3836.45</v>
      </c>
      <c r="J148" s="64">
        <f t="shared" si="35"/>
        <v>3836.45</v>
      </c>
      <c r="K148" s="64">
        <f t="shared" si="34"/>
        <v>0</v>
      </c>
    </row>
    <row r="149" spans="1:19" ht="18" customHeight="1" x14ac:dyDescent="0.2">
      <c r="A149" s="76" t="s">
        <v>3</v>
      </c>
      <c r="B149" s="53" t="s">
        <v>3</v>
      </c>
      <c r="C149" s="44" t="s">
        <v>126</v>
      </c>
      <c r="D149" s="59" t="s">
        <v>101</v>
      </c>
      <c r="E149" s="60" t="s">
        <v>73</v>
      </c>
      <c r="F149" s="59"/>
      <c r="G149" s="61">
        <v>47280572</v>
      </c>
      <c r="H149" s="62">
        <f t="shared" si="32"/>
        <v>7.6176576871867451E-5</v>
      </c>
      <c r="I149" s="63">
        <f t="shared" si="33"/>
        <v>1386.06</v>
      </c>
      <c r="J149" s="64">
        <f t="shared" si="35"/>
        <v>1386.06</v>
      </c>
      <c r="K149" s="64">
        <f t="shared" si="34"/>
        <v>0</v>
      </c>
    </row>
    <row r="150" spans="1:19" ht="18" customHeight="1" x14ac:dyDescent="0.2">
      <c r="A150" s="76"/>
      <c r="B150" s="53" t="s">
        <v>3</v>
      </c>
      <c r="C150" s="44" t="s">
        <v>127</v>
      </c>
      <c r="D150" s="59" t="s">
        <v>101</v>
      </c>
      <c r="E150" s="60" t="s">
        <v>145</v>
      </c>
      <c r="F150" s="59"/>
      <c r="G150" s="61">
        <v>4152590581</v>
      </c>
      <c r="H150" s="62">
        <f t="shared" si="32"/>
        <v>6.6904887616617498E-3</v>
      </c>
      <c r="I150" s="63">
        <f>ROUND(($I$7*H150),2)</f>
        <v>121736.18</v>
      </c>
      <c r="J150" s="64">
        <f t="shared" si="35"/>
        <v>121736.18</v>
      </c>
      <c r="K150" s="64">
        <f t="shared" si="34"/>
        <v>0</v>
      </c>
    </row>
    <row r="151" spans="1:19" ht="18" customHeight="1" x14ac:dyDescent="0.2">
      <c r="A151" s="76"/>
      <c r="B151" s="53"/>
      <c r="C151" s="42"/>
      <c r="D151" s="65"/>
      <c r="E151" s="66"/>
      <c r="F151" s="65"/>
      <c r="G151" s="71">
        <f>SUM(G137:G150)</f>
        <v>15369275735</v>
      </c>
      <c r="H151" s="68"/>
      <c r="I151" s="65"/>
      <c r="J151" s="64"/>
      <c r="K151" s="65"/>
      <c r="L151" s="9"/>
      <c r="M151" s="9"/>
      <c r="N151" s="9"/>
      <c r="O151" s="9"/>
      <c r="P151" s="9"/>
      <c r="Q151" s="9"/>
      <c r="R151" s="9"/>
      <c r="S151" s="9"/>
    </row>
    <row r="152" spans="1:19" s="9" customFormat="1" ht="18" customHeight="1" x14ac:dyDescent="0.2">
      <c r="A152" s="76"/>
      <c r="B152" s="53"/>
      <c r="C152" s="42"/>
      <c r="D152" s="2"/>
      <c r="E152" s="4"/>
      <c r="F152" s="2"/>
      <c r="G152" s="1"/>
      <c r="H152" s="20"/>
      <c r="I152" s="2"/>
      <c r="J152" s="35"/>
      <c r="K152" s="2"/>
      <c r="L152" s="2"/>
      <c r="M152" s="2"/>
      <c r="N152" s="2"/>
      <c r="O152" s="2"/>
      <c r="P152" s="2"/>
      <c r="Q152" s="2"/>
      <c r="R152" s="2"/>
      <c r="S152" s="2"/>
    </row>
    <row r="153" spans="1:19" ht="18" customHeight="1" x14ac:dyDescent="0.2">
      <c r="A153" s="76"/>
      <c r="B153" s="53" t="s">
        <v>3</v>
      </c>
      <c r="C153" s="44" t="s">
        <v>127</v>
      </c>
      <c r="D153" s="59" t="s">
        <v>108</v>
      </c>
      <c r="E153" s="60" t="s">
        <v>151</v>
      </c>
      <c r="F153" s="59"/>
      <c r="G153" s="61">
        <v>1019618125</v>
      </c>
      <c r="H153" s="62">
        <f>G153/$I$6</f>
        <v>1.6427681644590056E-3</v>
      </c>
      <c r="I153" s="63">
        <f>ROUND(($I$7*H153),2)</f>
        <v>29890.84</v>
      </c>
      <c r="J153" s="64">
        <f>IF(C153="v",0,I153)</f>
        <v>29890.84</v>
      </c>
      <c r="K153" s="64">
        <f>IF(C153="v",I153,0)</f>
        <v>0</v>
      </c>
    </row>
    <row r="154" spans="1:19" ht="18" customHeight="1" x14ac:dyDescent="0.2">
      <c r="A154" s="76" t="s">
        <v>3</v>
      </c>
      <c r="B154" s="77"/>
      <c r="C154" s="44" t="s">
        <v>125</v>
      </c>
      <c r="D154" s="59" t="s">
        <v>108</v>
      </c>
      <c r="E154" s="60" t="s">
        <v>59</v>
      </c>
      <c r="F154" s="59"/>
      <c r="G154" s="61">
        <v>72449049</v>
      </c>
      <c r="H154" s="62">
        <f t="shared" ref="H154:H158" si="36">G154/$I$6</f>
        <v>1.1672702585836296E-4</v>
      </c>
      <c r="I154" s="63">
        <f t="shared" ref="I154:I158" si="37">ROUND(($I$7*H154),2)</f>
        <v>2123.9</v>
      </c>
      <c r="J154" s="64">
        <f t="shared" si="35"/>
        <v>0</v>
      </c>
      <c r="K154" s="64">
        <f t="shared" ref="K154:K158" si="38">IF(C154="v",I154,0)</f>
        <v>2123.9</v>
      </c>
    </row>
    <row r="155" spans="1:19" ht="18" customHeight="1" x14ac:dyDescent="0.2">
      <c r="A155" s="76" t="s">
        <v>3</v>
      </c>
      <c r="B155" s="77"/>
      <c r="C155" s="44" t="s">
        <v>125</v>
      </c>
      <c r="D155" s="59" t="s">
        <v>108</v>
      </c>
      <c r="E155" s="60" t="s">
        <v>163</v>
      </c>
      <c r="F155" s="59"/>
      <c r="G155" s="61">
        <v>56419600</v>
      </c>
      <c r="H155" s="62">
        <f t="shared" si="36"/>
        <v>9.0901015251676999E-5</v>
      </c>
      <c r="I155" s="63">
        <f t="shared" si="37"/>
        <v>1653.98</v>
      </c>
      <c r="J155" s="64">
        <f t="shared" si="35"/>
        <v>0</v>
      </c>
      <c r="K155" s="64">
        <f t="shared" si="38"/>
        <v>1653.98</v>
      </c>
    </row>
    <row r="156" spans="1:19" ht="18" customHeight="1" x14ac:dyDescent="0.2">
      <c r="A156" s="78"/>
      <c r="B156" s="53" t="s">
        <v>3</v>
      </c>
      <c r="C156" s="44" t="s">
        <v>127</v>
      </c>
      <c r="D156" s="59" t="s">
        <v>108</v>
      </c>
      <c r="E156" s="60" t="s">
        <v>75</v>
      </c>
      <c r="F156" s="59"/>
      <c r="G156" s="61">
        <v>624623994</v>
      </c>
      <c r="H156" s="62">
        <f t="shared" si="36"/>
        <v>1.0063693327346773E-3</v>
      </c>
      <c r="I156" s="63">
        <f t="shared" si="37"/>
        <v>18311.3</v>
      </c>
      <c r="J156" s="64">
        <f t="shared" si="35"/>
        <v>18311.3</v>
      </c>
      <c r="K156" s="64">
        <f t="shared" si="38"/>
        <v>0</v>
      </c>
    </row>
    <row r="157" spans="1:19" ht="33" customHeight="1" x14ac:dyDescent="0.2">
      <c r="A157" s="78"/>
      <c r="B157" s="53" t="s">
        <v>3</v>
      </c>
      <c r="C157" s="44" t="s">
        <v>127</v>
      </c>
      <c r="D157" s="59" t="s">
        <v>108</v>
      </c>
      <c r="E157" s="60" t="s">
        <v>81</v>
      </c>
      <c r="F157" s="59"/>
      <c r="G157" s="61">
        <v>301616189</v>
      </c>
      <c r="H157" s="62">
        <f t="shared" si="36"/>
        <v>4.8595200597738541E-4</v>
      </c>
      <c r="I157" s="63">
        <f t="shared" si="37"/>
        <v>8842.1</v>
      </c>
      <c r="J157" s="64">
        <f t="shared" si="35"/>
        <v>8842.1</v>
      </c>
      <c r="K157" s="64">
        <f t="shared" si="38"/>
        <v>0</v>
      </c>
    </row>
    <row r="158" spans="1:19" ht="18" customHeight="1" x14ac:dyDescent="0.2">
      <c r="A158" s="76"/>
      <c r="B158" s="53" t="s">
        <v>3</v>
      </c>
      <c r="C158" s="44" t="s">
        <v>127</v>
      </c>
      <c r="D158" s="59" t="s">
        <v>108</v>
      </c>
      <c r="E158" s="60" t="s">
        <v>89</v>
      </c>
      <c r="F158" s="59"/>
      <c r="G158" s="61">
        <v>774563150</v>
      </c>
      <c r="H158" s="62">
        <f t="shared" si="36"/>
        <v>1.2479453365769517E-3</v>
      </c>
      <c r="I158" s="63">
        <f t="shared" si="37"/>
        <v>22706.880000000001</v>
      </c>
      <c r="J158" s="64">
        <f t="shared" si="35"/>
        <v>22706.880000000001</v>
      </c>
      <c r="K158" s="64">
        <f t="shared" si="38"/>
        <v>0</v>
      </c>
    </row>
    <row r="159" spans="1:19" ht="18" customHeight="1" x14ac:dyDescent="0.2">
      <c r="A159" s="76"/>
      <c r="B159" s="53"/>
      <c r="C159" s="42"/>
      <c r="D159" s="65"/>
      <c r="E159" s="66"/>
      <c r="F159" s="65"/>
      <c r="G159" s="71">
        <f>SUM(G153:G158)</f>
        <v>2849290107</v>
      </c>
      <c r="H159" s="68"/>
      <c r="I159" s="65"/>
      <c r="J159" s="64"/>
      <c r="K159" s="65"/>
      <c r="L159" s="9"/>
      <c r="M159" s="9"/>
      <c r="N159" s="9"/>
      <c r="O159" s="9"/>
      <c r="P159" s="9"/>
      <c r="Q159" s="9"/>
      <c r="R159" s="9"/>
      <c r="S159" s="9"/>
    </row>
    <row r="160" spans="1:19" s="9" customFormat="1" ht="18" customHeight="1" x14ac:dyDescent="0.2">
      <c r="A160" s="76"/>
      <c r="B160" s="53"/>
      <c r="C160" s="42"/>
      <c r="D160" s="2"/>
      <c r="E160" s="4"/>
      <c r="F160" s="2"/>
      <c r="G160" s="1"/>
      <c r="H160" s="20"/>
      <c r="I160" s="2"/>
      <c r="J160" s="35"/>
      <c r="K160" s="2"/>
      <c r="L160" s="2"/>
      <c r="M160" s="2"/>
      <c r="N160" s="2"/>
      <c r="O160" s="2"/>
      <c r="P160" s="2"/>
      <c r="Q160" s="2"/>
      <c r="R160" s="2"/>
      <c r="S160" s="2"/>
    </row>
    <row r="161" spans="1:11" ht="18" customHeight="1" x14ac:dyDescent="0.2">
      <c r="A161" s="76" t="s">
        <v>3</v>
      </c>
      <c r="B161" s="77"/>
      <c r="C161" s="44" t="s">
        <v>125</v>
      </c>
      <c r="D161" s="59" t="s">
        <v>5</v>
      </c>
      <c r="E161" s="60" t="s">
        <v>10</v>
      </c>
      <c r="F161" s="59"/>
      <c r="G161" s="61">
        <v>24617777</v>
      </c>
      <c r="H161" s="62">
        <f t="shared" ref="H161:H178" si="39">G161/$I$6</f>
        <v>3.9663183052332579E-5</v>
      </c>
      <c r="I161" s="63">
        <f t="shared" ref="I161:I178" si="40">ROUND(($I$7*H161),2)</f>
        <v>721.69</v>
      </c>
      <c r="J161" s="64">
        <f t="shared" si="35"/>
        <v>0</v>
      </c>
      <c r="K161" s="64">
        <f t="shared" ref="K161:K178" si="41">IF(C161="v",I161,0)</f>
        <v>721.69</v>
      </c>
    </row>
    <row r="162" spans="1:11" ht="18" customHeight="1" x14ac:dyDescent="0.2">
      <c r="A162" s="76" t="s">
        <v>3</v>
      </c>
      <c r="B162" s="77"/>
      <c r="C162" s="44" t="s">
        <v>125</v>
      </c>
      <c r="D162" s="59" t="s">
        <v>5</v>
      </c>
      <c r="E162" s="60" t="s">
        <v>152</v>
      </c>
      <c r="F162" s="59"/>
      <c r="G162" s="61">
        <v>710656308</v>
      </c>
      <c r="H162" s="62">
        <f t="shared" si="39"/>
        <v>1.1449811748436441E-3</v>
      </c>
      <c r="I162" s="63">
        <f t="shared" si="40"/>
        <v>20833.400000000001</v>
      </c>
      <c r="J162" s="64">
        <f t="shared" si="35"/>
        <v>0</v>
      </c>
      <c r="K162" s="64">
        <f t="shared" si="41"/>
        <v>20833.400000000001</v>
      </c>
    </row>
    <row r="163" spans="1:11" s="80" customFormat="1" ht="18" customHeight="1" x14ac:dyDescent="0.2">
      <c r="A163" s="87"/>
      <c r="B163" s="86" t="s">
        <v>3</v>
      </c>
      <c r="C163" s="85" t="s">
        <v>127</v>
      </c>
      <c r="D163" s="80" t="s">
        <v>5</v>
      </c>
      <c r="E163" s="84" t="s">
        <v>186</v>
      </c>
      <c r="G163" s="83">
        <v>8605074902</v>
      </c>
      <c r="H163" s="82">
        <f>G163/$I$6</f>
        <v>1.3864154387987951E-2</v>
      </c>
      <c r="I163" s="81">
        <f>ROUND(($I$7*H163),2)</f>
        <v>252263.96</v>
      </c>
      <c r="J163" s="81">
        <f>IF(C163="v",0,I163)</f>
        <v>252263.96</v>
      </c>
      <c r="K163" s="81">
        <f>IF(C163="v",I163,0)</f>
        <v>0</v>
      </c>
    </row>
    <row r="164" spans="1:11" ht="18" customHeight="1" x14ac:dyDescent="0.2">
      <c r="A164" s="76" t="s">
        <v>3</v>
      </c>
      <c r="B164" s="53"/>
      <c r="C164" s="44" t="s">
        <v>125</v>
      </c>
      <c r="D164" s="59" t="s">
        <v>5</v>
      </c>
      <c r="E164" s="60" t="s">
        <v>18</v>
      </c>
      <c r="F164" s="59"/>
      <c r="G164" s="61">
        <v>7281575320</v>
      </c>
      <c r="H164" s="62">
        <f t="shared" si="39"/>
        <v>1.1731784507858171E-2</v>
      </c>
      <c r="I164" s="63">
        <f t="shared" si="40"/>
        <v>213464.62</v>
      </c>
      <c r="J164" s="64">
        <f t="shared" si="35"/>
        <v>0</v>
      </c>
      <c r="K164" s="64">
        <f t="shared" si="41"/>
        <v>213464.62</v>
      </c>
    </row>
    <row r="165" spans="1:11" s="80" customFormat="1" ht="18" customHeight="1" x14ac:dyDescent="0.2">
      <c r="A165" s="87"/>
      <c r="B165" s="86" t="s">
        <v>3</v>
      </c>
      <c r="C165" s="85" t="s">
        <v>127</v>
      </c>
      <c r="D165" s="80" t="s">
        <v>5</v>
      </c>
      <c r="E165" s="84" t="s">
        <v>182</v>
      </c>
      <c r="G165" s="83">
        <v>996962477</v>
      </c>
      <c r="H165" s="82">
        <f>G165/I6</f>
        <v>1.6062662856015761E-3</v>
      </c>
      <c r="I165" s="63">
        <f t="shared" si="40"/>
        <v>29226.67</v>
      </c>
      <c r="J165" s="81">
        <f>IF(C165="v",0,I165)</f>
        <v>29226.67</v>
      </c>
      <c r="K165" s="81">
        <f>IF(C165="v",I165,0)</f>
        <v>0</v>
      </c>
    </row>
    <row r="166" spans="1:11" ht="18" customHeight="1" x14ac:dyDescent="0.2">
      <c r="A166" s="76" t="s">
        <v>3</v>
      </c>
      <c r="B166" s="53" t="s">
        <v>3</v>
      </c>
      <c r="C166" s="44" t="s">
        <v>126</v>
      </c>
      <c r="D166" s="59" t="s">
        <v>5</v>
      </c>
      <c r="E166" s="60" t="s">
        <v>23</v>
      </c>
      <c r="F166" s="59"/>
      <c r="G166" s="61">
        <v>1051003851</v>
      </c>
      <c r="H166" s="62">
        <f t="shared" si="39"/>
        <v>1.6933355977235263E-3</v>
      </c>
      <c r="I166" s="63">
        <f t="shared" si="40"/>
        <v>30810.93</v>
      </c>
      <c r="J166" s="64">
        <f t="shared" si="35"/>
        <v>30810.93</v>
      </c>
      <c r="K166" s="64">
        <f t="shared" si="41"/>
        <v>0</v>
      </c>
    </row>
    <row r="167" spans="1:11" ht="18" customHeight="1" x14ac:dyDescent="0.2">
      <c r="A167" s="76" t="s">
        <v>3</v>
      </c>
      <c r="B167" s="77"/>
      <c r="C167" s="44" t="s">
        <v>125</v>
      </c>
      <c r="D167" s="59" t="s">
        <v>5</v>
      </c>
      <c r="E167" s="60" t="s">
        <v>24</v>
      </c>
      <c r="F167" s="59"/>
      <c r="G167" s="61">
        <v>24968216</v>
      </c>
      <c r="H167" s="62">
        <f t="shared" si="39"/>
        <v>4.0227796429311192E-5</v>
      </c>
      <c r="I167" s="63">
        <f t="shared" si="40"/>
        <v>731.96</v>
      </c>
      <c r="J167" s="64">
        <f t="shared" si="35"/>
        <v>0</v>
      </c>
      <c r="K167" s="64">
        <f t="shared" si="41"/>
        <v>731.96</v>
      </c>
    </row>
    <row r="168" spans="1:11" ht="18" customHeight="1" x14ac:dyDescent="0.2">
      <c r="A168" s="76" t="s">
        <v>3</v>
      </c>
      <c r="B168" s="77" t="s">
        <v>3</v>
      </c>
      <c r="C168" s="44" t="s">
        <v>126</v>
      </c>
      <c r="D168" s="59" t="s">
        <v>5</v>
      </c>
      <c r="E168" s="60" t="s">
        <v>25</v>
      </c>
      <c r="F168" s="59"/>
      <c r="G168" s="61">
        <v>143803382</v>
      </c>
      <c r="H168" s="62">
        <f t="shared" si="39"/>
        <v>2.3169028884332279E-4</v>
      </c>
      <c r="I168" s="63">
        <f t="shared" si="40"/>
        <v>4215.7</v>
      </c>
      <c r="J168" s="64">
        <f t="shared" si="35"/>
        <v>4215.7</v>
      </c>
      <c r="K168" s="64">
        <f t="shared" si="41"/>
        <v>0</v>
      </c>
    </row>
    <row r="169" spans="1:11" ht="18" customHeight="1" x14ac:dyDescent="0.2">
      <c r="A169" s="76"/>
      <c r="B169" s="53" t="s">
        <v>3</v>
      </c>
      <c r="C169" s="44" t="s">
        <v>127</v>
      </c>
      <c r="D169" s="59" t="s">
        <v>5</v>
      </c>
      <c r="E169" s="60" t="s">
        <v>160</v>
      </c>
      <c r="F169" s="59"/>
      <c r="G169" s="61">
        <v>182900428</v>
      </c>
      <c r="H169" s="62">
        <f t="shared" si="39"/>
        <v>2.9468189414966168E-4</v>
      </c>
      <c r="I169" s="63">
        <f t="shared" si="40"/>
        <v>5361.86</v>
      </c>
      <c r="J169" s="64">
        <f t="shared" si="35"/>
        <v>5361.86</v>
      </c>
      <c r="K169" s="64">
        <f t="shared" si="41"/>
        <v>0</v>
      </c>
    </row>
    <row r="170" spans="1:11" ht="18" customHeight="1" x14ac:dyDescent="0.2">
      <c r="A170" s="76" t="s">
        <v>3</v>
      </c>
      <c r="B170" s="77"/>
      <c r="C170" s="44" t="s">
        <v>125</v>
      </c>
      <c r="D170" s="59" t="s">
        <v>5</v>
      </c>
      <c r="E170" s="60" t="s">
        <v>49</v>
      </c>
      <c r="F170" s="59"/>
      <c r="G170" s="61">
        <v>73829641</v>
      </c>
      <c r="H170" s="62">
        <f t="shared" si="39"/>
        <v>1.1895138077134254E-4</v>
      </c>
      <c r="I170" s="63">
        <f t="shared" si="40"/>
        <v>2164.37</v>
      </c>
      <c r="J170" s="64">
        <f t="shared" si="35"/>
        <v>0</v>
      </c>
      <c r="K170" s="64">
        <f t="shared" si="41"/>
        <v>2164.37</v>
      </c>
    </row>
    <row r="171" spans="1:11" ht="18" customHeight="1" x14ac:dyDescent="0.2">
      <c r="A171" s="76" t="s">
        <v>3</v>
      </c>
      <c r="B171" s="53" t="s">
        <v>3</v>
      </c>
      <c r="C171" s="44" t="s">
        <v>126</v>
      </c>
      <c r="D171" s="59" t="s">
        <v>5</v>
      </c>
      <c r="E171" s="60" t="s">
        <v>55</v>
      </c>
      <c r="F171" s="59"/>
      <c r="G171" s="61">
        <v>248773201</v>
      </c>
      <c r="H171" s="62">
        <f t="shared" si="39"/>
        <v>4.0081348570903568E-4</v>
      </c>
      <c r="I171" s="63">
        <f t="shared" si="40"/>
        <v>7292.97</v>
      </c>
      <c r="J171" s="64">
        <f t="shared" si="35"/>
        <v>7292.97</v>
      </c>
      <c r="K171" s="64">
        <f t="shared" si="41"/>
        <v>0</v>
      </c>
    </row>
    <row r="172" spans="1:11" ht="18" customHeight="1" x14ac:dyDescent="0.2">
      <c r="A172" s="76" t="s">
        <v>3</v>
      </c>
      <c r="B172" s="53" t="s">
        <v>3</v>
      </c>
      <c r="C172" s="44" t="s">
        <v>126</v>
      </c>
      <c r="D172" s="59" t="s">
        <v>5</v>
      </c>
      <c r="E172" s="60" t="s">
        <v>176</v>
      </c>
      <c r="F172" s="59"/>
      <c r="G172" s="61">
        <v>2279062</v>
      </c>
      <c r="H172" s="62">
        <f t="shared" si="39"/>
        <v>3.6719340374890549E-6</v>
      </c>
      <c r="I172" s="63">
        <f t="shared" si="40"/>
        <v>66.81</v>
      </c>
      <c r="J172" s="64">
        <f t="shared" si="35"/>
        <v>66.81</v>
      </c>
      <c r="K172" s="64">
        <f t="shared" si="41"/>
        <v>0</v>
      </c>
    </row>
    <row r="173" spans="1:11" ht="18" customHeight="1" x14ac:dyDescent="0.2">
      <c r="A173" s="78"/>
      <c r="B173" s="53" t="s">
        <v>3</v>
      </c>
      <c r="C173" s="44" t="s">
        <v>127</v>
      </c>
      <c r="D173" s="59" t="s">
        <v>5</v>
      </c>
      <c r="E173" s="60" t="s">
        <v>4</v>
      </c>
      <c r="F173" s="59"/>
      <c r="G173" s="61">
        <v>7193652474</v>
      </c>
      <c r="H173" s="62">
        <f t="shared" si="39"/>
        <v>1.1590126715792704E-2</v>
      </c>
      <c r="I173" s="63">
        <f t="shared" si="40"/>
        <v>210887.09</v>
      </c>
      <c r="J173" s="64">
        <f t="shared" si="35"/>
        <v>210887.09</v>
      </c>
      <c r="K173" s="64">
        <f t="shared" si="41"/>
        <v>0</v>
      </c>
    </row>
    <row r="174" spans="1:11" ht="18" customHeight="1" x14ac:dyDescent="0.2">
      <c r="A174" s="76" t="s">
        <v>3</v>
      </c>
      <c r="B174" s="53" t="s">
        <v>3</v>
      </c>
      <c r="C174" s="44" t="s">
        <v>126</v>
      </c>
      <c r="D174" s="59" t="s">
        <v>5</v>
      </c>
      <c r="E174" s="60" t="s">
        <v>166</v>
      </c>
      <c r="F174" s="59"/>
      <c r="G174" s="61">
        <v>4165100197</v>
      </c>
      <c r="H174" s="62">
        <f t="shared" si="39"/>
        <v>6.7106437573513436E-3</v>
      </c>
      <c r="I174" s="63">
        <f t="shared" si="40"/>
        <v>122102.91</v>
      </c>
      <c r="J174" s="64">
        <f t="shared" si="35"/>
        <v>122102.91</v>
      </c>
      <c r="K174" s="64">
        <f t="shared" si="41"/>
        <v>0</v>
      </c>
    </row>
    <row r="175" spans="1:11" ht="18" customHeight="1" x14ac:dyDescent="0.2">
      <c r="A175" s="78"/>
      <c r="B175" s="53" t="s">
        <v>3</v>
      </c>
      <c r="C175" s="44" t="s">
        <v>127</v>
      </c>
      <c r="D175" s="60" t="s">
        <v>5</v>
      </c>
      <c r="E175" s="60" t="s">
        <v>91</v>
      </c>
      <c r="F175" s="59"/>
      <c r="G175" s="61">
        <v>1821874890</v>
      </c>
      <c r="H175" s="62">
        <f t="shared" si="39"/>
        <v>2.9353323519226895E-3</v>
      </c>
      <c r="I175" s="63">
        <f t="shared" si="40"/>
        <v>53409.57</v>
      </c>
      <c r="J175" s="64">
        <f t="shared" si="35"/>
        <v>53409.57</v>
      </c>
      <c r="K175" s="64">
        <f t="shared" si="41"/>
        <v>0</v>
      </c>
    </row>
    <row r="176" spans="1:11" ht="18" customHeight="1" x14ac:dyDescent="0.2">
      <c r="A176" s="76" t="s">
        <v>3</v>
      </c>
      <c r="B176" s="77"/>
      <c r="C176" s="44" t="s">
        <v>125</v>
      </c>
      <c r="D176" s="60" t="s">
        <v>5</v>
      </c>
      <c r="E176" s="60" t="s">
        <v>93</v>
      </c>
      <c r="F176" s="59"/>
      <c r="G176" s="61">
        <v>136506145</v>
      </c>
      <c r="H176" s="62">
        <f t="shared" si="39"/>
        <v>2.1993327085964156E-4</v>
      </c>
      <c r="I176" s="63">
        <f t="shared" si="40"/>
        <v>4001.78</v>
      </c>
      <c r="J176" s="64">
        <f t="shared" si="35"/>
        <v>0</v>
      </c>
      <c r="K176" s="64">
        <f t="shared" si="41"/>
        <v>4001.78</v>
      </c>
    </row>
    <row r="177" spans="1:19" ht="18" customHeight="1" x14ac:dyDescent="0.2">
      <c r="A177" s="78"/>
      <c r="B177" s="53" t="s">
        <v>3</v>
      </c>
      <c r="C177" s="44" t="s">
        <v>127</v>
      </c>
      <c r="D177" s="60" t="s">
        <v>5</v>
      </c>
      <c r="E177" s="60" t="s">
        <v>94</v>
      </c>
      <c r="F177" s="59"/>
      <c r="G177" s="61">
        <v>151776712</v>
      </c>
      <c r="H177" s="62">
        <f t="shared" si="39"/>
        <v>2.4453660097486314E-4</v>
      </c>
      <c r="I177" s="63">
        <f t="shared" si="40"/>
        <v>4449.4399999999996</v>
      </c>
      <c r="J177" s="64">
        <f t="shared" si="35"/>
        <v>4449.4399999999996</v>
      </c>
      <c r="K177" s="64">
        <f t="shared" si="41"/>
        <v>0</v>
      </c>
    </row>
    <row r="178" spans="1:19" ht="18" customHeight="1" x14ac:dyDescent="0.2">
      <c r="A178" s="76" t="s">
        <v>3</v>
      </c>
      <c r="B178" s="77"/>
      <c r="C178" s="44" t="s">
        <v>125</v>
      </c>
      <c r="D178" s="60" t="s">
        <v>5</v>
      </c>
      <c r="E178" s="60" t="s">
        <v>96</v>
      </c>
      <c r="F178" s="59"/>
      <c r="G178" s="61">
        <v>37817254</v>
      </c>
      <c r="H178" s="62">
        <f t="shared" si="39"/>
        <v>6.092965534371997E-5</v>
      </c>
      <c r="I178" s="63">
        <f t="shared" si="40"/>
        <v>1108.6400000000001</v>
      </c>
      <c r="J178" s="64">
        <f t="shared" si="35"/>
        <v>0</v>
      </c>
      <c r="K178" s="64">
        <f t="shared" si="41"/>
        <v>1108.6400000000001</v>
      </c>
    </row>
    <row r="179" spans="1:19" ht="18" customHeight="1" x14ac:dyDescent="0.2">
      <c r="A179" s="76"/>
      <c r="B179" s="77"/>
      <c r="D179" s="66"/>
      <c r="E179" s="66"/>
      <c r="F179" s="65"/>
      <c r="G179" s="71">
        <f>SUM(G161:G178)</f>
        <v>32853172237</v>
      </c>
      <c r="H179" s="68"/>
      <c r="I179" s="65"/>
      <c r="J179" s="64"/>
      <c r="K179" s="65"/>
      <c r="L179" s="9"/>
      <c r="M179" s="9"/>
      <c r="N179" s="9"/>
      <c r="O179" s="9"/>
      <c r="P179" s="9"/>
      <c r="Q179" s="9"/>
      <c r="R179" s="9"/>
      <c r="S179" s="9"/>
    </row>
    <row r="180" spans="1:19" s="9" customFormat="1" ht="18" customHeight="1" x14ac:dyDescent="0.2">
      <c r="A180" s="76"/>
      <c r="B180" s="77"/>
      <c r="C180" s="40"/>
      <c r="D180" s="4"/>
      <c r="E180" s="4"/>
      <c r="F180" s="2"/>
      <c r="G180" s="1"/>
      <c r="H180" s="20"/>
      <c r="I180" s="2"/>
      <c r="J180" s="35"/>
      <c r="K180" s="2"/>
      <c r="L180" s="2"/>
      <c r="M180" s="2"/>
      <c r="N180" s="2"/>
      <c r="O180" s="2"/>
      <c r="P180" s="2"/>
      <c r="Q180" s="2"/>
      <c r="R180" s="2"/>
      <c r="S180" s="2"/>
    </row>
    <row r="181" spans="1:19" ht="18" customHeight="1" x14ac:dyDescent="0.2">
      <c r="A181" s="78"/>
      <c r="B181" s="53" t="s">
        <v>3</v>
      </c>
      <c r="C181" s="44" t="s">
        <v>127</v>
      </c>
      <c r="D181" s="59" t="s">
        <v>98</v>
      </c>
      <c r="E181" s="60" t="s">
        <v>77</v>
      </c>
      <c r="F181" s="59"/>
      <c r="G181" s="61">
        <v>818666203</v>
      </c>
      <c r="H181" s="62">
        <f t="shared" ref="H181:H183" si="42">G181/$I$6</f>
        <v>1.3190024212319034E-3</v>
      </c>
      <c r="I181" s="63">
        <f t="shared" ref="I181:I182" si="43">ROUND(($I$7*H181),2)</f>
        <v>23999.79</v>
      </c>
      <c r="J181" s="64">
        <f t="shared" si="35"/>
        <v>23999.79</v>
      </c>
      <c r="K181" s="64">
        <f t="shared" ref="K181:K183" si="44">IF(C181="v",I181,0)</f>
        <v>0</v>
      </c>
    </row>
    <row r="182" spans="1:19" ht="18" customHeight="1" x14ac:dyDescent="0.2">
      <c r="A182" s="78"/>
      <c r="B182" s="53" t="s">
        <v>3</v>
      </c>
      <c r="C182" s="44" t="s">
        <v>127</v>
      </c>
      <c r="D182" s="59" t="s">
        <v>98</v>
      </c>
      <c r="E182" s="60" t="s">
        <v>177</v>
      </c>
      <c r="F182" s="59"/>
      <c r="G182" s="61">
        <v>463792003</v>
      </c>
      <c r="H182" s="62">
        <f t="shared" si="42"/>
        <v>7.4724322643742293E-4</v>
      </c>
      <c r="I182" s="63">
        <f t="shared" si="43"/>
        <v>13596.4</v>
      </c>
      <c r="J182" s="64">
        <f t="shared" si="35"/>
        <v>13596.4</v>
      </c>
      <c r="K182" s="64">
        <f t="shared" si="44"/>
        <v>0</v>
      </c>
    </row>
    <row r="183" spans="1:19" ht="18" customHeight="1" x14ac:dyDescent="0.2">
      <c r="A183" s="78"/>
      <c r="B183" s="53" t="s">
        <v>3</v>
      </c>
      <c r="C183" s="44" t="s">
        <v>127</v>
      </c>
      <c r="D183" s="60" t="s">
        <v>98</v>
      </c>
      <c r="E183" s="60" t="s">
        <v>97</v>
      </c>
      <c r="F183" s="59"/>
      <c r="G183" s="61">
        <v>5386024807</v>
      </c>
      <c r="H183" s="62">
        <f t="shared" si="42"/>
        <v>8.6777489228391843E-3</v>
      </c>
      <c r="I183" s="63">
        <f>ROUND(($I$7*H183),2)</f>
        <v>157895.19</v>
      </c>
      <c r="J183" s="64">
        <f t="shared" si="35"/>
        <v>157895.19</v>
      </c>
      <c r="K183" s="64">
        <f t="shared" si="44"/>
        <v>0</v>
      </c>
      <c r="L183" s="9"/>
      <c r="M183" s="9"/>
      <c r="N183" s="9"/>
      <c r="O183" s="9"/>
      <c r="P183" s="9"/>
      <c r="Q183" s="9"/>
      <c r="R183" s="9"/>
      <c r="S183" s="9"/>
    </row>
    <row r="184" spans="1:19" s="9" customFormat="1" ht="18" customHeight="1" x14ac:dyDescent="0.2">
      <c r="A184" s="78"/>
      <c r="B184" s="53"/>
      <c r="C184" s="42"/>
      <c r="D184" s="66"/>
      <c r="E184" s="66"/>
      <c r="F184" s="65"/>
      <c r="G184" s="71">
        <f>SUM(G181:G183)</f>
        <v>6668483013</v>
      </c>
      <c r="H184" s="68"/>
      <c r="I184" s="65"/>
      <c r="J184" s="65"/>
      <c r="K184" s="65"/>
      <c r="L184" s="2"/>
      <c r="M184" s="2"/>
      <c r="N184" s="2"/>
      <c r="O184" s="2"/>
      <c r="P184" s="2"/>
      <c r="Q184" s="2"/>
      <c r="R184" s="2"/>
      <c r="S184" s="2"/>
    </row>
    <row r="185" spans="1:19" ht="18" customHeight="1" x14ac:dyDescent="0.2">
      <c r="A185" s="78"/>
      <c r="B185" s="53"/>
      <c r="C185" s="42"/>
      <c r="D185" s="4"/>
      <c r="E185" s="4"/>
    </row>
    <row r="186" spans="1:19" s="9" customFormat="1" ht="18" customHeight="1" x14ac:dyDescent="0.2">
      <c r="A186" s="43"/>
      <c r="B186" s="43"/>
      <c r="C186" s="43"/>
      <c r="E186" s="57" t="s">
        <v>128</v>
      </c>
      <c r="F186" s="57"/>
      <c r="G186" s="58">
        <f>SUM(G184,G179,G159,G151,G135,G120,G109,G92,G61,G55,G50,G38,G26,G14)</f>
        <v>620670735566.5</v>
      </c>
      <c r="H186" s="52">
        <f>(G186/H196)</f>
        <v>0.99224754524947101</v>
      </c>
      <c r="I186" s="98">
        <f>SUM(I10:I183)</f>
        <v>18195408.890000004</v>
      </c>
      <c r="J186" s="37">
        <f>SUM(J10:J183)</f>
        <v>17743419.210000005</v>
      </c>
      <c r="K186" s="37">
        <f>SUM(K10:K183)</f>
        <v>451989.68000000005</v>
      </c>
      <c r="M186" s="92"/>
    </row>
    <row r="188" spans="1:19" ht="18" customHeight="1" thickBot="1" x14ac:dyDescent="0.25">
      <c r="H188" s="90" t="s">
        <v>174</v>
      </c>
      <c r="I188" s="90"/>
    </row>
    <row r="189" spans="1:19" ht="18" customHeight="1" thickBot="1" x14ac:dyDescent="0.25">
      <c r="E189" s="51" t="s">
        <v>129</v>
      </c>
      <c r="G189" s="38">
        <f>I189*0.7</f>
        <v>1166160970.0999999</v>
      </c>
      <c r="H189" s="39">
        <f t="shared" ref="H189:H190" si="45">G189/$I$6</f>
        <v>1.8788721672782249E-3</v>
      </c>
      <c r="I189" s="93">
        <v>1665944243</v>
      </c>
      <c r="J189" s="2" t="s">
        <v>172</v>
      </c>
      <c r="K189" s="47">
        <f>I189*0.3</f>
        <v>499783272.89999998</v>
      </c>
      <c r="O189" s="54"/>
    </row>
    <row r="190" spans="1:19" ht="18" customHeight="1" thickBot="1" x14ac:dyDescent="0.25">
      <c r="E190" s="51" t="s">
        <v>130</v>
      </c>
      <c r="G190" s="38">
        <f>I190*0.7</f>
        <v>3683154924.3999996</v>
      </c>
      <c r="H190" s="39">
        <f t="shared" si="45"/>
        <v>5.9341527050382073E-3</v>
      </c>
      <c r="I190" s="94">
        <v>5261649892</v>
      </c>
      <c r="J190" s="2" t="s">
        <v>173</v>
      </c>
      <c r="K190" s="47">
        <f>I190*0.3</f>
        <v>1578494967.5999999</v>
      </c>
    </row>
    <row r="191" spans="1:19" ht="18" customHeight="1" thickBot="1" x14ac:dyDescent="0.25">
      <c r="M191" s="9"/>
      <c r="N191" s="9"/>
      <c r="O191" s="9"/>
    </row>
    <row r="192" spans="1:19" ht="18" customHeight="1" thickBot="1" x14ac:dyDescent="0.25">
      <c r="E192" s="2" t="s">
        <v>131</v>
      </c>
      <c r="G192" s="97">
        <f>SUM(G186:G190)</f>
        <v>625520051461</v>
      </c>
      <c r="H192" s="29">
        <f>SUM(H186:H190)-0.0001</f>
        <v>0.99996057012178752</v>
      </c>
    </row>
    <row r="193" spans="5:15" ht="18" customHeight="1" x14ac:dyDescent="0.2">
      <c r="G193" s="55"/>
    </row>
    <row r="194" spans="5:15" ht="18" customHeight="1" x14ac:dyDescent="0.2">
      <c r="E194" s="2" t="s">
        <v>132</v>
      </c>
      <c r="G194" s="36">
        <f>(G192-H196)</f>
        <v>0</v>
      </c>
      <c r="H194" s="1"/>
      <c r="J194" s="95"/>
      <c r="K194" s="95"/>
    </row>
    <row r="195" spans="5:15" ht="18" customHeight="1" thickBot="1" x14ac:dyDescent="0.25">
      <c r="J195" s="95"/>
      <c r="K195" s="95"/>
    </row>
    <row r="196" spans="5:15" ht="18" customHeight="1" thickBot="1" x14ac:dyDescent="0.25">
      <c r="E196" s="2" t="s">
        <v>133</v>
      </c>
      <c r="H196" s="93">
        <v>625520051461</v>
      </c>
      <c r="J196" s="50"/>
      <c r="O196" s="54"/>
    </row>
    <row r="197" spans="5:15" ht="18" customHeight="1" thickBot="1" x14ac:dyDescent="0.25">
      <c r="J197" s="49"/>
    </row>
    <row r="198" spans="5:15" ht="18" customHeight="1" thickBot="1" x14ac:dyDescent="0.25">
      <c r="E198" s="2" t="s">
        <v>134</v>
      </c>
      <c r="H198" s="93">
        <f>(I7)</f>
        <v>18195408.890000001</v>
      </c>
    </row>
    <row r="199" spans="5:15" ht="18" customHeight="1" x14ac:dyDescent="0.2">
      <c r="G199" s="96"/>
      <c r="I199" s="65"/>
    </row>
    <row r="200" spans="5:15" ht="18" customHeight="1" x14ac:dyDescent="0.2">
      <c r="G200" s="96"/>
    </row>
  </sheetData>
  <sheetProtection algorithmName="SHA-512" hashValue="xxDehk8FkiKR1XpyeR7URYkNT+ldyQtUko2PNn6TpyzAV4A35VFsnYh9VzjWg5f1vHOuVv+DG70vUnVt6uW+Pg==" saltValue="OaJJXVOtGyOetv3Dg+G5GA==" spinCount="100000" sheet="1" objects="1" scenarios="1"/>
  <sortState xmlns:xlrd2="http://schemas.microsoft.com/office/spreadsheetml/2017/richdata2" ref="A4:G137">
    <sortCondition ref="D4:D137"/>
  </sortState>
  <mergeCells count="3">
    <mergeCell ref="H188:I188"/>
    <mergeCell ref="J194:K195"/>
    <mergeCell ref="G199:G200"/>
  </mergeCells>
  <pageMargins left="0.25" right="0.25" top="0.75" bottom="0.75" header="0.3" footer="0.3"/>
  <pageSetup scale="65" fitToHeight="0" orientation="landscape" r:id="rId1"/>
  <ignoredErrors>
    <ignoredError sqref="H165 I83 I78:I80 I6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AZ VFFRPPSF</vt:lpstr>
      <vt:lpstr>'AZ VFFRPPSF'!Print_Area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Gibson, Robert</dc:creator>
  <cp:lastModifiedBy>Ken Price</cp:lastModifiedBy>
  <cp:lastPrinted>2019-05-02T19:55:07Z</cp:lastPrinted>
  <dcterms:created xsi:type="dcterms:W3CDTF">2015-04-27T07:04:50Z</dcterms:created>
  <dcterms:modified xsi:type="dcterms:W3CDTF">2019-05-02T21:35:20Z</dcterms:modified>
</cp:coreProperties>
</file>